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83016\Desktop\"/>
    </mc:Choice>
  </mc:AlternateContent>
  <xr:revisionPtr revIDLastSave="0" documentId="13_ncr:1_{F821C788-5B98-43DB-BC95-A58DCDCF0A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目次" sheetId="590" r:id="rId1"/>
    <sheet name="5-1" sheetId="585" r:id="rId2"/>
    <sheet name="5-2" sheetId="586" r:id="rId3"/>
    <sheet name="5-3" sheetId="587" r:id="rId4"/>
    <sheet name="5-4" sheetId="588" r:id="rId5"/>
    <sheet name="5-5" sheetId="589" r:id="rId6"/>
    <sheet name="5-6" sheetId="582" r:id="rId7"/>
    <sheet name="5-7" sheetId="583" r:id="rId8"/>
  </sheets>
  <definedNames>
    <definedName name="_xlnm._FilterDatabase" localSheetId="3" hidden="1">'5-3'!$B$3:$B$27</definedName>
    <definedName name="_xlnm.Print_Area" localSheetId="1">'5-1'!$A$3:$S$110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588" l="1"/>
  <c r="B7" i="588"/>
  <c r="B6" i="588"/>
  <c r="E18" i="586"/>
  <c r="E17" i="586"/>
  <c r="B17" i="586"/>
  <c r="E15" i="586"/>
  <c r="B15" i="586"/>
  <c r="E14" i="586"/>
  <c r="B14" i="586"/>
  <c r="E13" i="586"/>
  <c r="B13" i="586"/>
  <c r="E12" i="586"/>
  <c r="B12" i="586"/>
  <c r="E11" i="586"/>
  <c r="B11" i="586"/>
  <c r="E10" i="586"/>
  <c r="B10" i="586"/>
  <c r="G8" i="586"/>
  <c r="F8" i="586"/>
  <c r="D8" i="586"/>
  <c r="C8" i="586"/>
  <c r="I49" i="585"/>
  <c r="H49" i="585"/>
  <c r="G49" i="585"/>
  <c r="F49" i="585"/>
  <c r="I48" i="585"/>
  <c r="H48" i="585"/>
  <c r="G48" i="585"/>
  <c r="F48" i="585"/>
  <c r="I46" i="585"/>
  <c r="H46" i="585"/>
  <c r="G46" i="585"/>
  <c r="F46" i="585"/>
  <c r="I43" i="585"/>
  <c r="H43" i="585"/>
  <c r="G43" i="585"/>
  <c r="F43" i="585"/>
  <c r="I42" i="585"/>
  <c r="H42" i="585"/>
  <c r="G42" i="585"/>
  <c r="F42" i="585"/>
  <c r="I38" i="585"/>
  <c r="H38" i="585"/>
  <c r="G38" i="585"/>
  <c r="F38" i="585"/>
  <c r="I37" i="585"/>
  <c r="H37" i="585"/>
  <c r="G37" i="585"/>
  <c r="F37" i="585"/>
  <c r="I36" i="585"/>
  <c r="H36" i="585"/>
  <c r="G36" i="585"/>
  <c r="F36" i="585"/>
  <c r="I34" i="585"/>
  <c r="H34" i="585"/>
  <c r="G34" i="585"/>
  <c r="F34" i="585"/>
  <c r="I28" i="585"/>
  <c r="H28" i="585"/>
  <c r="G28" i="585"/>
  <c r="F28" i="585"/>
  <c r="I25" i="585"/>
  <c r="H25" i="585"/>
  <c r="G25" i="585"/>
  <c r="F25" i="585"/>
  <c r="I23" i="585"/>
  <c r="H23" i="585"/>
  <c r="G23" i="585"/>
  <c r="F23" i="585"/>
  <c r="I18" i="585"/>
  <c r="H18" i="585"/>
  <c r="G18" i="585"/>
  <c r="F18" i="585"/>
  <c r="I15" i="585"/>
  <c r="H15" i="585"/>
  <c r="G15" i="585"/>
  <c r="F15" i="585"/>
  <c r="I13" i="585"/>
  <c r="H13" i="585"/>
  <c r="G13" i="585"/>
  <c r="F13" i="585"/>
  <c r="I8" i="585"/>
  <c r="H8" i="585"/>
  <c r="G8" i="585"/>
  <c r="F8" i="585"/>
  <c r="I88" i="585" l="1"/>
  <c r="B8" i="586"/>
  <c r="E8" i="586"/>
</calcChain>
</file>

<file path=xl/sharedStrings.xml><?xml version="1.0" encoding="utf-8"?>
<sst xmlns="http://schemas.openxmlformats.org/spreadsheetml/2006/main" count="291" uniqueCount="233">
  <si>
    <t>5-6. 市内郵便施設</t>
    <rPh sb="5" eb="6">
      <t>シ</t>
    </rPh>
    <rPh sb="6" eb="7">
      <t>ナイ</t>
    </rPh>
    <rPh sb="7" eb="9">
      <t>ユウビン</t>
    </rPh>
    <rPh sb="9" eb="11">
      <t>シセツ</t>
    </rPh>
    <phoneticPr fontId="42"/>
  </si>
  <si>
    <t>年　度</t>
    <rPh sb="0" eb="1">
      <t>トシ</t>
    </rPh>
    <rPh sb="2" eb="3">
      <t>ド</t>
    </rPh>
    <phoneticPr fontId="42"/>
  </si>
  <si>
    <t>集配郵便局</t>
    <rPh sb="0" eb="2">
      <t>シュウハイ</t>
    </rPh>
    <rPh sb="2" eb="5">
      <t>ユウビンキョク</t>
    </rPh>
    <phoneticPr fontId="42"/>
  </si>
  <si>
    <t>無集配郵便局</t>
    <rPh sb="0" eb="1">
      <t>ム</t>
    </rPh>
    <rPh sb="1" eb="3">
      <t>シュウハイ</t>
    </rPh>
    <rPh sb="3" eb="6">
      <t>ユウビンキョク</t>
    </rPh>
    <phoneticPr fontId="42"/>
  </si>
  <si>
    <t>切手類販売所</t>
    <rPh sb="0" eb="2">
      <t>キッテ</t>
    </rPh>
    <rPh sb="2" eb="3">
      <t>ルイ</t>
    </rPh>
    <rPh sb="3" eb="5">
      <t>ハンバイ</t>
    </rPh>
    <rPh sb="5" eb="6">
      <t>ジョ</t>
    </rPh>
    <phoneticPr fontId="42"/>
  </si>
  <si>
    <t>ポスト</t>
    <phoneticPr fontId="42"/>
  </si>
  <si>
    <t>私書箱</t>
    <rPh sb="0" eb="3">
      <t>シショバコ</t>
    </rPh>
    <phoneticPr fontId="42"/>
  </si>
  <si>
    <t>令和3</t>
    <rPh sb="0" eb="1">
      <t>レイワ</t>
    </rPh>
    <rPh sb="1" eb="2">
      <t>ガン</t>
    </rPh>
    <phoneticPr fontId="2"/>
  </si>
  <si>
    <t>資料：日本郵便株式会社 新越谷郵便局</t>
    <rPh sb="0" eb="2">
      <t>シリョウ</t>
    </rPh>
    <rPh sb="3" eb="5">
      <t>ニホン</t>
    </rPh>
    <rPh sb="5" eb="7">
      <t>ユウビン</t>
    </rPh>
    <rPh sb="7" eb="11">
      <t>カー</t>
    </rPh>
    <rPh sb="12" eb="13">
      <t>シン</t>
    </rPh>
    <rPh sb="13" eb="15">
      <t>コシガヤ</t>
    </rPh>
    <rPh sb="15" eb="18">
      <t>ユウビンキョク</t>
    </rPh>
    <phoneticPr fontId="42"/>
  </si>
  <si>
    <t>5-7. 放送受信契約数</t>
    <phoneticPr fontId="42"/>
  </si>
  <si>
    <t>年　度</t>
    <phoneticPr fontId="42"/>
  </si>
  <si>
    <t>契約数</t>
  </si>
  <si>
    <t>衛星契約（再掲）</t>
    <rPh sb="1" eb="2">
      <t>ホシ</t>
    </rPh>
    <phoneticPr fontId="42"/>
  </si>
  <si>
    <t>令和3</t>
    <rPh sb="0" eb="2">
      <t>レイワ</t>
    </rPh>
    <phoneticPr fontId="2"/>
  </si>
  <si>
    <t>4</t>
    <phoneticPr fontId="43"/>
  </si>
  <si>
    <t>資料：ＮＨＫさいたま放送局</t>
    <phoneticPr fontId="42"/>
  </si>
  <si>
    <t>5-1. 市内路線バス運行状況</t>
    <phoneticPr fontId="42"/>
  </si>
  <si>
    <t>令和6年12月1日現在</t>
    <rPh sb="0" eb="2">
      <t>レイワ</t>
    </rPh>
    <rPh sb="3" eb="4">
      <t>ネン</t>
    </rPh>
    <rPh sb="4" eb="5">
      <t>ヘイネン</t>
    </rPh>
    <rPh sb="6" eb="7">
      <t>ツキ</t>
    </rPh>
    <rPh sb="8" eb="9">
      <t>ヒ</t>
    </rPh>
    <rPh sb="9" eb="11">
      <t>ゲンザイ</t>
    </rPh>
    <phoneticPr fontId="42"/>
  </si>
  <si>
    <t>運行本数（１日）</t>
    <phoneticPr fontId="42"/>
  </si>
  <si>
    <t>利用状況（１カ月平均）</t>
    <phoneticPr fontId="42"/>
  </si>
  <si>
    <t>１日平均</t>
    <phoneticPr fontId="42"/>
  </si>
  <si>
    <t xml:space="preserve"> 　　　運　行　路　線　名</t>
  </si>
  <si>
    <t>往（本）</t>
    <phoneticPr fontId="42"/>
  </si>
  <si>
    <t>復（本）</t>
    <phoneticPr fontId="42"/>
  </si>
  <si>
    <t>定期</t>
    <phoneticPr fontId="42"/>
  </si>
  <si>
    <t>定期外</t>
    <phoneticPr fontId="42"/>
  </si>
  <si>
    <t>計</t>
    <phoneticPr fontId="42"/>
  </si>
  <si>
    <t>利用者数</t>
    <phoneticPr fontId="42"/>
  </si>
  <si>
    <t>平日</t>
    <phoneticPr fontId="42"/>
  </si>
  <si>
    <t>休日</t>
    <phoneticPr fontId="42"/>
  </si>
  <si>
    <t>（人）</t>
    <phoneticPr fontId="42"/>
  </si>
  <si>
    <t>（人）</t>
    <rPh sb="1" eb="2">
      <t>ヒト</t>
    </rPh>
    <phoneticPr fontId="42"/>
  </si>
  <si>
    <t>南越谷駅南口　～　蒲生東町・天神橋　～　越谷南体育館</t>
    <rPh sb="0" eb="4">
      <t>ミナミコシガヤエキ</t>
    </rPh>
    <rPh sb="4" eb="6">
      <t>ミナミグチ</t>
    </rPh>
    <rPh sb="9" eb="13">
      <t>ガモウヒガシチョウ</t>
    </rPh>
    <rPh sb="14" eb="16">
      <t>テンジン</t>
    </rPh>
    <rPh sb="16" eb="17">
      <t>ハシ</t>
    </rPh>
    <rPh sb="20" eb="22">
      <t>コシガヤ</t>
    </rPh>
    <rPh sb="22" eb="23">
      <t>ミナミ</t>
    </rPh>
    <rPh sb="23" eb="26">
      <t>タイイクカン</t>
    </rPh>
    <phoneticPr fontId="1"/>
  </si>
  <si>
    <t>53(56)</t>
  </si>
  <si>
    <t>52(56)</t>
  </si>
  <si>
    <t>南越谷駅南口　～　蒲生東町　～　蒲生三丁目</t>
    <rPh sb="0" eb="4">
      <t>ミナミコシガヤエキ</t>
    </rPh>
    <rPh sb="4" eb="6">
      <t>ミナミグチ</t>
    </rPh>
    <rPh sb="9" eb="13">
      <t>ガモウヒガシチョウ</t>
    </rPh>
    <rPh sb="16" eb="18">
      <t>ガモウ</t>
    </rPh>
    <rPh sb="18" eb="21">
      <t>サンチョウメ</t>
    </rPh>
    <phoneticPr fontId="1"/>
  </si>
  <si>
    <t>南越谷駅南口　～　蒲生東町・天神橋　～　草加東高校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0" eb="22">
      <t>ソウカ</t>
    </rPh>
    <rPh sb="22" eb="23">
      <t>ヒガシ</t>
    </rPh>
    <rPh sb="23" eb="25">
      <t>コウコウ</t>
    </rPh>
    <phoneticPr fontId="1"/>
  </si>
  <si>
    <t>南越谷駅南口　～　蒲生東町・天神橋　～　越谷ハートフルクリニック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0" eb="22">
      <t>コシガヤ</t>
    </rPh>
    <phoneticPr fontId="1"/>
  </si>
  <si>
    <t>0(8)</t>
  </si>
  <si>
    <t>0(9)</t>
  </si>
  <si>
    <t>南越谷駅南口　～　蒲生東町・天神橋　～　ひのき荘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3" eb="24">
      <t>ソウ</t>
    </rPh>
    <phoneticPr fontId="1"/>
  </si>
  <si>
    <t>新越谷駅西口　～　赤山町３丁目　～　七左七丁目</t>
    <rPh sb="0" eb="4">
      <t>シンコシガヤエキ</t>
    </rPh>
    <rPh sb="4" eb="6">
      <t>ニシグチ</t>
    </rPh>
    <rPh sb="9" eb="12">
      <t>アカヤマチョウ</t>
    </rPh>
    <rPh sb="13" eb="15">
      <t>チョウメ</t>
    </rPh>
    <rPh sb="18" eb="19">
      <t>シチ</t>
    </rPh>
    <rPh sb="19" eb="20">
      <t>ヒダリ</t>
    </rPh>
    <rPh sb="20" eb="23">
      <t>ナナチョウメ</t>
    </rPh>
    <phoneticPr fontId="1"/>
  </si>
  <si>
    <t>新越谷駅西口　～　七左七丁目　～　出羽地区センター</t>
    <rPh sb="0" eb="4">
      <t>シンコシガヤエキ</t>
    </rPh>
    <rPh sb="4" eb="6">
      <t>ニシグチ</t>
    </rPh>
    <rPh sb="9" eb="10">
      <t>シチ</t>
    </rPh>
    <rPh sb="10" eb="11">
      <t>ヒダリ</t>
    </rPh>
    <rPh sb="11" eb="14">
      <t>ナナチョウメ</t>
    </rPh>
    <rPh sb="17" eb="19">
      <t>デワ</t>
    </rPh>
    <rPh sb="19" eb="21">
      <t>チク</t>
    </rPh>
    <phoneticPr fontId="1"/>
  </si>
  <si>
    <t>南越谷駅北口　～　越谷市立病院　～　花田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0">
      <t>ハナタ</t>
    </rPh>
    <phoneticPr fontId="1"/>
  </si>
  <si>
    <t>南越谷駅北口　～　越谷市立病院　～　花田第四公園入口</t>
  </si>
  <si>
    <t>南越谷駅北口　～　越谷市立病院　～　越谷市立図書館前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2">
      <t>コシガヤシリツ</t>
    </rPh>
    <rPh sb="22" eb="25">
      <t>トショカン</t>
    </rPh>
    <rPh sb="25" eb="26">
      <t>マエ</t>
    </rPh>
    <phoneticPr fontId="1"/>
  </si>
  <si>
    <t>南越谷駅北口　～　越谷市立病院　～　越谷駅東口</t>
  </si>
  <si>
    <t>越谷駅東口　～　花田第四公園入口　～　花田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ハナタ</t>
    </rPh>
    <phoneticPr fontId="1"/>
  </si>
  <si>
    <t>越谷駅東口　～　花田第四公園入口　～　越谷市立図書館前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3">
      <t>コシガヤシリツ</t>
    </rPh>
    <rPh sb="23" eb="26">
      <t>トショカン</t>
    </rPh>
    <rPh sb="26" eb="27">
      <t>マエ</t>
    </rPh>
    <phoneticPr fontId="1"/>
  </si>
  <si>
    <t>越谷駅東口　～　花田第四公園入口　～　越谷駅東口（循環）</t>
    <rPh sb="0" eb="3">
      <t>コシガヤエキ</t>
    </rPh>
    <rPh sb="3" eb="5">
      <t>ヒガシグチ</t>
    </rPh>
    <rPh sb="8" eb="10">
      <t>ハナタ</t>
    </rPh>
    <rPh sb="10" eb="12">
      <t>ダイシ</t>
    </rPh>
    <rPh sb="12" eb="14">
      <t>コウエン</t>
    </rPh>
    <rPh sb="14" eb="16">
      <t>イリグチ</t>
    </rPh>
    <rPh sb="19" eb="21">
      <t>コシガヤ</t>
    </rPh>
    <rPh sb="21" eb="22">
      <t>エキ</t>
    </rPh>
    <rPh sb="22" eb="23">
      <t>ヒガシ</t>
    </rPh>
    <rPh sb="23" eb="24">
      <t>クチ</t>
    </rPh>
    <rPh sb="25" eb="27">
      <t>ジュンカン</t>
    </rPh>
    <phoneticPr fontId="1"/>
  </si>
  <si>
    <t>越谷駅東口　～　花田第四公園入口　～　花田小学校前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ハナタ</t>
    </rPh>
    <rPh sb="21" eb="24">
      <t>ショウガッコウ</t>
    </rPh>
    <rPh sb="24" eb="25">
      <t>マエ</t>
    </rPh>
    <phoneticPr fontId="1"/>
  </si>
  <si>
    <t>越谷駅東口　～　市立病院　～　いきいき館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9" eb="20">
      <t>カン</t>
    </rPh>
    <phoneticPr fontId="1"/>
  </si>
  <si>
    <t>越谷駅東口　～　総合体育館前</t>
    <rPh sb="0" eb="2">
      <t>コシガヤ</t>
    </rPh>
    <rPh sb="2" eb="3">
      <t>エキ</t>
    </rPh>
    <rPh sb="3" eb="4">
      <t>ヒガシ</t>
    </rPh>
    <rPh sb="4" eb="5">
      <t>クチ</t>
    </rPh>
    <rPh sb="8" eb="14">
      <t>ソウゴウタイイクカンマエ</t>
    </rPh>
    <phoneticPr fontId="1"/>
  </si>
  <si>
    <t>-</t>
    <phoneticPr fontId="2"/>
  </si>
  <si>
    <t>-</t>
  </si>
  <si>
    <t>越谷駅東口　～　市立病院　～　総合公園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7">
      <t>ソウゴウ</t>
    </rPh>
    <rPh sb="17" eb="19">
      <t>コウエン</t>
    </rPh>
    <phoneticPr fontId="1"/>
  </si>
  <si>
    <t>越谷駅東口　～　市立病院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phoneticPr fontId="1"/>
  </si>
  <si>
    <t>越谷駅東口　～　市立病院　～　増林地区センター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7">
      <t>マシバヤシ</t>
    </rPh>
    <rPh sb="17" eb="19">
      <t>チク</t>
    </rPh>
    <phoneticPr fontId="1"/>
  </si>
  <si>
    <t>越谷駅東口　～　市立病院　～　レイクタウン駅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21" eb="22">
      <t>エキ</t>
    </rPh>
    <phoneticPr fontId="1"/>
  </si>
  <si>
    <t>市立病院　～　レイクタウン駅</t>
    <rPh sb="0" eb="2">
      <t>シリツ</t>
    </rPh>
    <rPh sb="2" eb="4">
      <t>ビョウイン</t>
    </rPh>
    <rPh sb="13" eb="14">
      <t>エキ</t>
    </rPh>
    <phoneticPr fontId="1"/>
  </si>
  <si>
    <t>越谷駅東口　～　市立病院　～　吉川駅北口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8">
      <t>ヨシカワエキ</t>
    </rPh>
    <rPh sb="18" eb="20">
      <t>キタグチ</t>
    </rPh>
    <phoneticPr fontId="3"/>
  </si>
  <si>
    <t>越谷駅東口　～　藤塚　～　吉川駅北口</t>
    <rPh sb="13" eb="16">
      <t>ヨシカワエキ</t>
    </rPh>
    <rPh sb="16" eb="17">
      <t>キタ</t>
    </rPh>
    <rPh sb="17" eb="18">
      <t>グチ</t>
    </rPh>
    <phoneticPr fontId="2"/>
  </si>
  <si>
    <t>越谷駅東口　～　藤塚　～　レイクタウン駅</t>
    <phoneticPr fontId="2"/>
  </si>
  <si>
    <t>越谷駅東口　～　レイクタウンMORI入口</t>
    <rPh sb="0" eb="2">
      <t>コシガヤ</t>
    </rPh>
    <rPh sb="2" eb="3">
      <t>エキ</t>
    </rPh>
    <rPh sb="3" eb="4">
      <t>ヒガシ</t>
    </rPh>
    <rPh sb="4" eb="5">
      <t>クチ</t>
    </rPh>
    <rPh sb="18" eb="20">
      <t>イリグチ</t>
    </rPh>
    <phoneticPr fontId="1"/>
  </si>
  <si>
    <t>越谷駅西口　～　末田　～　岩槻駅東口</t>
    <rPh sb="0" eb="2">
      <t>コシガヤ</t>
    </rPh>
    <rPh sb="2" eb="3">
      <t>エキ</t>
    </rPh>
    <rPh sb="3" eb="5">
      <t>ニシグチ</t>
    </rPh>
    <rPh sb="8" eb="10">
      <t>スエタ</t>
    </rPh>
    <rPh sb="13" eb="15">
      <t>イワツキ</t>
    </rPh>
    <rPh sb="15" eb="16">
      <t>エキ</t>
    </rPh>
    <phoneticPr fontId="1"/>
  </si>
  <si>
    <t>（荻島小）学校前　～　岩槻駅東口</t>
    <rPh sb="1" eb="3">
      <t>オギシマ</t>
    </rPh>
    <rPh sb="3" eb="4">
      <t>ショウ</t>
    </rPh>
    <rPh sb="5" eb="7">
      <t>ガッコウ</t>
    </rPh>
    <rPh sb="7" eb="8">
      <t>マエ</t>
    </rPh>
    <rPh sb="11" eb="13">
      <t>イワツキ</t>
    </rPh>
    <rPh sb="13" eb="14">
      <t>エキ</t>
    </rPh>
    <rPh sb="14" eb="16">
      <t>ヒガシグチ</t>
    </rPh>
    <phoneticPr fontId="1"/>
  </si>
  <si>
    <t>越谷駅西口　～　しらこばと水上公園</t>
    <rPh sb="0" eb="2">
      <t>コシガヤ</t>
    </rPh>
    <rPh sb="2" eb="3">
      <t>エキ</t>
    </rPh>
    <rPh sb="3" eb="5">
      <t>ニシグチ</t>
    </rPh>
    <rPh sb="13" eb="14">
      <t>ミズ</t>
    </rPh>
    <rPh sb="14" eb="15">
      <t>ウエ</t>
    </rPh>
    <rPh sb="15" eb="17">
      <t>コウエン</t>
    </rPh>
    <phoneticPr fontId="1"/>
  </si>
  <si>
    <t>岩槻駅東口　～　末田　～　しらこばと水上公園</t>
    <rPh sb="0" eb="2">
      <t>イワツキ</t>
    </rPh>
    <rPh sb="2" eb="3">
      <t>エキ</t>
    </rPh>
    <rPh sb="3" eb="5">
      <t>ヒガシグチ</t>
    </rPh>
    <rPh sb="8" eb="10">
      <t>スエタ</t>
    </rPh>
    <rPh sb="18" eb="20">
      <t>スイジョウ</t>
    </rPh>
    <rPh sb="20" eb="22">
      <t>コウエン</t>
    </rPh>
    <phoneticPr fontId="1"/>
  </si>
  <si>
    <t>北越谷駅　～　弥栄団地　～　北越谷駅（循環）</t>
    <rPh sb="0" eb="3">
      <t>キタコシガヤ</t>
    </rPh>
    <rPh sb="3" eb="4">
      <t>エキ</t>
    </rPh>
    <rPh sb="7" eb="9">
      <t>ヤサカ</t>
    </rPh>
    <rPh sb="9" eb="11">
      <t>ダンチ</t>
    </rPh>
    <rPh sb="14" eb="17">
      <t>キタコシガヤ</t>
    </rPh>
    <rPh sb="17" eb="18">
      <t>エキ</t>
    </rPh>
    <rPh sb="19" eb="21">
      <t>ジュンカン</t>
    </rPh>
    <phoneticPr fontId="1"/>
  </si>
  <si>
    <t>北越谷駅　～　弥栄団地　～　弥栄一丁目</t>
    <rPh sb="0" eb="3">
      <t>キタコシガヤ</t>
    </rPh>
    <rPh sb="3" eb="4">
      <t>エキ</t>
    </rPh>
    <rPh sb="7" eb="9">
      <t>ヤサカ</t>
    </rPh>
    <rPh sb="9" eb="11">
      <t>ダンチ</t>
    </rPh>
    <rPh sb="14" eb="16">
      <t>ヤサカ</t>
    </rPh>
    <rPh sb="16" eb="19">
      <t>イッチョウメ</t>
    </rPh>
    <phoneticPr fontId="1"/>
  </si>
  <si>
    <t>せんげん台駅西口　～　しらこばと水上公園（７月中旬～８月末）</t>
    <rPh sb="4" eb="5">
      <t>ダイ</t>
    </rPh>
    <rPh sb="5" eb="6">
      <t>エキ</t>
    </rPh>
    <rPh sb="6" eb="8">
      <t>ニシグチ</t>
    </rPh>
    <rPh sb="16" eb="18">
      <t>スイジョウ</t>
    </rPh>
    <rPh sb="18" eb="20">
      <t>コウエン</t>
    </rPh>
    <rPh sb="22" eb="23">
      <t>ガツ</t>
    </rPh>
    <rPh sb="23" eb="25">
      <t>チュウジュン</t>
    </rPh>
    <rPh sb="27" eb="28">
      <t>ガツ</t>
    </rPh>
    <rPh sb="28" eb="29">
      <t>マツ</t>
    </rPh>
    <phoneticPr fontId="1"/>
  </si>
  <si>
    <t>北越谷駅西口　～　埼玉スタジアム</t>
    <rPh sb="0" eb="3">
      <t>キタコシガヤ</t>
    </rPh>
    <rPh sb="3" eb="4">
      <t>エキ</t>
    </rPh>
    <rPh sb="4" eb="6">
      <t>ニシグチ</t>
    </rPh>
    <rPh sb="9" eb="11">
      <t>サイタマ</t>
    </rPh>
    <phoneticPr fontId="1"/>
  </si>
  <si>
    <t>せんげん台駅　～　埼玉県立大学</t>
    <rPh sb="4" eb="5">
      <t>ダイ</t>
    </rPh>
    <rPh sb="5" eb="6">
      <t>エキ</t>
    </rPh>
    <rPh sb="9" eb="11">
      <t>サイタマ</t>
    </rPh>
    <rPh sb="11" eb="13">
      <t>ケンリツ</t>
    </rPh>
    <rPh sb="13" eb="15">
      <t>ダイガク</t>
    </rPh>
    <phoneticPr fontId="1"/>
  </si>
  <si>
    <t>せんげん台駅　～　獨協埼玉中学・高等学校</t>
    <rPh sb="4" eb="5">
      <t>ダイ</t>
    </rPh>
    <rPh sb="5" eb="6">
      <t>エキ</t>
    </rPh>
    <rPh sb="9" eb="11">
      <t>ドッキョウ</t>
    </rPh>
    <rPh sb="11" eb="13">
      <t>サイタマ</t>
    </rPh>
    <rPh sb="13" eb="15">
      <t>チュウガク</t>
    </rPh>
    <rPh sb="16" eb="18">
      <t>コウトウ</t>
    </rPh>
    <rPh sb="18" eb="20">
      <t>ガッコウ</t>
    </rPh>
    <phoneticPr fontId="1"/>
  </si>
  <si>
    <t>7(36)</t>
    <phoneticPr fontId="2"/>
  </si>
  <si>
    <t>7(42)</t>
    <phoneticPr fontId="2"/>
  </si>
  <si>
    <t>せんげん台駅　～　第四公園</t>
    <rPh sb="4" eb="5">
      <t>ダイ</t>
    </rPh>
    <rPh sb="5" eb="6">
      <t>エキ</t>
    </rPh>
    <rPh sb="9" eb="10">
      <t>ダイ</t>
    </rPh>
    <rPh sb="10" eb="11">
      <t>ヨン</t>
    </rPh>
    <rPh sb="11" eb="13">
      <t>コウエン</t>
    </rPh>
    <phoneticPr fontId="1"/>
  </si>
  <si>
    <t>せんげん台駅　～　ウイング・ハット春日部</t>
    <rPh sb="4" eb="5">
      <t>ダイ</t>
    </rPh>
    <rPh sb="5" eb="6">
      <t>エキ</t>
    </rPh>
    <rPh sb="17" eb="20">
      <t>カスカベ</t>
    </rPh>
    <phoneticPr fontId="1"/>
  </si>
  <si>
    <t>せんげん台駅　～　みどり住宅　～　ウイング・ハット春日部</t>
    <rPh sb="4" eb="5">
      <t>ダイ</t>
    </rPh>
    <rPh sb="5" eb="6">
      <t>エキ</t>
    </rPh>
    <rPh sb="12" eb="14">
      <t>ジュウタク</t>
    </rPh>
    <rPh sb="25" eb="28">
      <t>カスカベ</t>
    </rPh>
    <phoneticPr fontId="1"/>
  </si>
  <si>
    <t>せんげん台駅　～　みどり住宅</t>
  </si>
  <si>
    <t>せんげん台駅　～　武里駅西口</t>
    <rPh sb="4" eb="5">
      <t>ダイ</t>
    </rPh>
    <rPh sb="5" eb="6">
      <t>エキ</t>
    </rPh>
    <rPh sb="9" eb="12">
      <t>タケサトエキ</t>
    </rPh>
    <rPh sb="12" eb="14">
      <t>ニシグチ</t>
    </rPh>
    <phoneticPr fontId="1"/>
  </si>
  <si>
    <t>せんげん台駅　～　大道　～　大袋分署前</t>
    <rPh sb="4" eb="5">
      <t>ダイ</t>
    </rPh>
    <rPh sb="5" eb="6">
      <t>エキ</t>
    </rPh>
    <rPh sb="9" eb="11">
      <t>オオミチ</t>
    </rPh>
    <rPh sb="14" eb="16">
      <t>オオブクロ</t>
    </rPh>
    <rPh sb="16" eb="18">
      <t>ブンショ</t>
    </rPh>
    <rPh sb="18" eb="19">
      <t>マエ</t>
    </rPh>
    <phoneticPr fontId="1"/>
  </si>
  <si>
    <t>せんげん台駅　～　大袋分署前　～　大袋駅西口</t>
    <phoneticPr fontId="2"/>
  </si>
  <si>
    <t>せんげん台駅　～　大袋分署前　～　せんげん台駅</t>
    <rPh sb="4" eb="5">
      <t>ダイ</t>
    </rPh>
    <rPh sb="5" eb="6">
      <t>エキ</t>
    </rPh>
    <rPh sb="9" eb="11">
      <t>オオブクロ</t>
    </rPh>
    <rPh sb="11" eb="13">
      <t>ブンショ</t>
    </rPh>
    <rPh sb="13" eb="14">
      <t>マエ</t>
    </rPh>
    <rPh sb="21" eb="22">
      <t>ダイ</t>
    </rPh>
    <rPh sb="22" eb="23">
      <t>エキ</t>
    </rPh>
    <phoneticPr fontId="1"/>
  </si>
  <si>
    <t>野田市駅　～　中野台　～　大沢四丁目　～　北越谷駅</t>
  </si>
  <si>
    <t>野田市駅　～　下町　～　大沢四丁目　～　北越谷駅</t>
  </si>
  <si>
    <t>北越谷駅　～　花田三丁目・赤岩入口・溜入下　～　まつぶし緑の丘公園</t>
    <rPh sb="7" eb="9">
      <t>ハナタ</t>
    </rPh>
    <rPh sb="9" eb="12">
      <t>サンチョウメ</t>
    </rPh>
    <rPh sb="13" eb="15">
      <t>アカイワ</t>
    </rPh>
    <rPh sb="15" eb="17">
      <t>イリグチ</t>
    </rPh>
    <phoneticPr fontId="1"/>
  </si>
  <si>
    <t>北越谷駅　～　赤岩入口・松伏高校前　～　エローラ</t>
    <rPh sb="12" eb="14">
      <t>マツブシ</t>
    </rPh>
    <rPh sb="14" eb="16">
      <t>コウコウ</t>
    </rPh>
    <rPh sb="16" eb="17">
      <t>マエ</t>
    </rPh>
    <phoneticPr fontId="1"/>
  </si>
  <si>
    <t>北越谷駅　～　赤岩入口　～　松伏高校前</t>
    <rPh sb="14" eb="16">
      <t>マツブシ</t>
    </rPh>
    <rPh sb="16" eb="18">
      <t>コウコウ</t>
    </rPh>
    <rPh sb="18" eb="19">
      <t>マエ</t>
    </rPh>
    <phoneticPr fontId="1"/>
  </si>
  <si>
    <t>北越谷駅　～　赤岩入口　～　大正大学入口</t>
  </si>
  <si>
    <t>北越谷駅　～　赤岩入口　～　東埼玉テクノポリス南</t>
  </si>
  <si>
    <t>北越谷駅　～　赤岩入口　～　松伏給食センターほほえみ</t>
  </si>
  <si>
    <t>野田市駅　～　中野台　～　東大沢橋　～　北越谷駅</t>
    <rPh sb="13" eb="14">
      <t>ヒガシ</t>
    </rPh>
    <rPh sb="14" eb="16">
      <t>オオサワ</t>
    </rPh>
    <rPh sb="16" eb="17">
      <t>バシ</t>
    </rPh>
    <phoneticPr fontId="1"/>
  </si>
  <si>
    <t>北越谷駅　～　東大沢橋、赤岩入口　～　吉川駅北口</t>
    <rPh sb="7" eb="8">
      <t>ヒガシ</t>
    </rPh>
    <rPh sb="8" eb="10">
      <t>オオサワ</t>
    </rPh>
    <rPh sb="10" eb="11">
      <t>バシ</t>
    </rPh>
    <rPh sb="12" eb="14">
      <t>アカイワ</t>
    </rPh>
    <phoneticPr fontId="1"/>
  </si>
  <si>
    <t>北越谷駅　～　さぎたか第二公園　～　老人福祉センター</t>
  </si>
  <si>
    <t>せんげん台駅　～　赤沼十字路　～　大正大学入口</t>
  </si>
  <si>
    <t>せんげん台駅　～　ふれあい広場前　～　老人福祉センター</t>
    <rPh sb="13" eb="15">
      <t>ヒロバ</t>
    </rPh>
    <rPh sb="15" eb="16">
      <t>マエ</t>
    </rPh>
    <phoneticPr fontId="1"/>
  </si>
  <si>
    <t>せんげん台駅　～　大泊・平方　～　せんげん台駅（循環）</t>
    <rPh sb="24" eb="26">
      <t>ジュンカン</t>
    </rPh>
    <phoneticPr fontId="1"/>
  </si>
  <si>
    <t>せんげん台駅　～　桜井小学校・まつぶし緑の丘公園　～　松伏町役場</t>
  </si>
  <si>
    <t>せんげん台駅　～　赤沼十字路　～　まつぶし緑の丘公園</t>
  </si>
  <si>
    <t>せんげん台駅　～　桜井小学校　～　まつぶし緑の丘公園</t>
  </si>
  <si>
    <t>南越谷駅南口　～　松伏ニュータウンSC　～　東埼玉テクノポリス</t>
  </si>
  <si>
    <t>南越谷駅南口　～　松伏高校前　～　東埼玉テクノポリス</t>
  </si>
  <si>
    <t>南越谷駅南口　～　松伏町役場前　～　松伏ターミナル</t>
  </si>
  <si>
    <t>南越谷駅南口　～　増林公園（越谷市斎場）</t>
    <rPh sb="0" eb="4">
      <t>ミナミコシガヤエキ</t>
    </rPh>
    <rPh sb="4" eb="6">
      <t>ミナミグチ</t>
    </rPh>
    <rPh sb="9" eb="11">
      <t>マシバヤシ</t>
    </rPh>
    <rPh sb="11" eb="13">
      <t>コウエン</t>
    </rPh>
    <rPh sb="14" eb="17">
      <t>コシガヤシ</t>
    </rPh>
    <rPh sb="17" eb="19">
      <t>サイジョウ</t>
    </rPh>
    <phoneticPr fontId="1"/>
  </si>
  <si>
    <t>南越谷駅南口　～　松伏ニュータウンSC　～　タローズ本社前</t>
    <rPh sb="0" eb="1">
      <t>ミナミ</t>
    </rPh>
    <rPh sb="3" eb="4">
      <t>エキ</t>
    </rPh>
    <rPh sb="4" eb="6">
      <t>ミナミグチ</t>
    </rPh>
    <phoneticPr fontId="1"/>
  </si>
  <si>
    <t>越谷レイクタウン駅北口　～　松伏ニュータウンSC　～　タローズ本社前</t>
  </si>
  <si>
    <t>越谷駅西口　～　きたずみ内科クリニック前　～　けやき荘　～　県民健康福祉村</t>
  </si>
  <si>
    <t>14(8)</t>
    <phoneticPr fontId="2"/>
  </si>
  <si>
    <t>15(8)</t>
    <phoneticPr fontId="2"/>
  </si>
  <si>
    <t>越谷駅西口　～　きたずみ内科クリニック前　～　越谷誠和病院前</t>
    <rPh sb="23" eb="25">
      <t>コシガヤ</t>
    </rPh>
    <rPh sb="25" eb="27">
      <t>セイワ</t>
    </rPh>
    <rPh sb="27" eb="29">
      <t>ビョウイン</t>
    </rPh>
    <rPh sb="29" eb="30">
      <t>マエ</t>
    </rPh>
    <phoneticPr fontId="1"/>
  </si>
  <si>
    <t>13(2)</t>
    <phoneticPr fontId="2"/>
  </si>
  <si>
    <t>12(3)</t>
    <phoneticPr fontId="2"/>
  </si>
  <si>
    <t>獨協大学前駅東口　～　麦塚　～　柿木二区</t>
    <rPh sb="0" eb="5">
      <t>ドッキョウダイガクマエ</t>
    </rPh>
    <phoneticPr fontId="1"/>
  </si>
  <si>
    <t>東京駅・京成上野駅前　～　新越谷駅東口　～　春日部駅西口</t>
    <rPh sb="0" eb="3">
      <t>トウキョウエキ</t>
    </rPh>
    <rPh sb="4" eb="6">
      <t>ケイセイ</t>
    </rPh>
    <rPh sb="9" eb="10">
      <t>マエ</t>
    </rPh>
    <rPh sb="17" eb="19">
      <t>ヒガシグチ</t>
    </rPh>
    <rPh sb="26" eb="28">
      <t>ニシグチ</t>
    </rPh>
    <phoneticPr fontId="1"/>
  </si>
  <si>
    <t>新越谷駅東口　～　レイクタウン北　～　越谷レイクタウン駅入口</t>
  </si>
  <si>
    <t>　～　吉川駅入口　～　三郷駅北口　～　南流山駅</t>
  </si>
  <si>
    <t>新越谷駅西口・草加駅東口・八潮駅北口　～　羽田空港</t>
    <rPh sb="7" eb="9">
      <t>ソウカ</t>
    </rPh>
    <rPh sb="9" eb="10">
      <t>エキ</t>
    </rPh>
    <rPh sb="10" eb="12">
      <t>ヒガシグチ</t>
    </rPh>
    <rPh sb="13" eb="15">
      <t>ヤシオ</t>
    </rPh>
    <rPh sb="15" eb="16">
      <t>エキ</t>
    </rPh>
    <rPh sb="16" eb="18">
      <t>キタグチ</t>
    </rPh>
    <phoneticPr fontId="1"/>
  </si>
  <si>
    <t>新越谷駅西口・浦和美園駅</t>
  </si>
  <si>
    <t>　～　佐野新都市BT・西郷BS・矢吹泉崎BS・須賀川営業所・郡山駅</t>
    <rPh sb="16" eb="18">
      <t>ヤブキ</t>
    </rPh>
    <rPh sb="18" eb="20">
      <t>イズミサキ</t>
    </rPh>
    <phoneticPr fontId="1"/>
  </si>
  <si>
    <t>新越谷駅西口・草加駅東口・八潮駅北口　～　成田空港</t>
    <rPh sb="4" eb="6">
      <t>ニシグチ</t>
    </rPh>
    <rPh sb="10" eb="12">
      <t>ヒガシグチ</t>
    </rPh>
    <rPh sb="16" eb="18">
      <t>キタグチ</t>
    </rPh>
    <phoneticPr fontId="1"/>
  </si>
  <si>
    <t>越谷流通団地循環線</t>
  </si>
  <si>
    <t>東川口駅　～　越谷駅西口　～　新越谷駅西口</t>
  </si>
  <si>
    <t>―</t>
    <phoneticPr fontId="2"/>
  </si>
  <si>
    <t>東川口駅　～　越谷駅西口　</t>
    <phoneticPr fontId="2"/>
  </si>
  <si>
    <t>合計</t>
    <rPh sb="0" eb="2">
      <t>ゴウケイ</t>
    </rPh>
    <phoneticPr fontId="2"/>
  </si>
  <si>
    <t>（注1）斜線は循環バスのため、運行本数を往路へ集約化している。</t>
    <rPh sb="1" eb="2">
      <t>チュウ</t>
    </rPh>
    <rPh sb="4" eb="6">
      <t>シャセン</t>
    </rPh>
    <rPh sb="7" eb="9">
      <t>ジュンカン</t>
    </rPh>
    <rPh sb="15" eb="17">
      <t>ウンコウ</t>
    </rPh>
    <rPh sb="17" eb="19">
      <t>ホンスウ</t>
    </rPh>
    <rPh sb="20" eb="22">
      <t>オウロ</t>
    </rPh>
    <rPh sb="23" eb="26">
      <t>シュウヤクカ</t>
    </rPh>
    <phoneticPr fontId="3"/>
  </si>
  <si>
    <t>（注2）ハイフンは、運行計画上集計が困難なもの</t>
    <rPh sb="1" eb="2">
      <t>チュウ</t>
    </rPh>
    <rPh sb="10" eb="12">
      <t>ウンコウ</t>
    </rPh>
    <rPh sb="12" eb="14">
      <t>ケイカク</t>
    </rPh>
    <rPh sb="14" eb="15">
      <t>ジョウ</t>
    </rPh>
    <rPh sb="15" eb="17">
      <t>シュウケイ</t>
    </rPh>
    <rPh sb="18" eb="20">
      <t>コンナン</t>
    </rPh>
    <phoneticPr fontId="3"/>
  </si>
  <si>
    <t>（注3）(　)内の数字は、土曜日の運行本数</t>
    <rPh sb="1" eb="2">
      <t>チュウ</t>
    </rPh>
    <rPh sb="7" eb="8">
      <t>ナイ</t>
    </rPh>
    <rPh sb="9" eb="11">
      <t>スウジ</t>
    </rPh>
    <rPh sb="13" eb="16">
      <t>ドヨウビ</t>
    </rPh>
    <rPh sb="17" eb="19">
      <t>ウンコウ</t>
    </rPh>
    <rPh sb="19" eb="21">
      <t>ホンスウ</t>
    </rPh>
    <phoneticPr fontId="3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</si>
  <si>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42"/>
  </si>
  <si>
    <t>5-2. 市内各駅別乗車人員</t>
    <phoneticPr fontId="42"/>
  </si>
  <si>
    <t>各年度中</t>
    <rPh sb="0" eb="2">
      <t>カクネン</t>
    </rPh>
    <rPh sb="2" eb="3">
      <t>ド</t>
    </rPh>
    <rPh sb="3" eb="4">
      <t>チュウ</t>
    </rPh>
    <phoneticPr fontId="2"/>
  </si>
  <si>
    <t>（単位：人）</t>
    <phoneticPr fontId="42"/>
  </si>
  <si>
    <t>駅 名</t>
    <phoneticPr fontId="2"/>
  </si>
  <si>
    <t>令和4年度</t>
    <rPh sb="0" eb="2">
      <t>レイワ</t>
    </rPh>
    <rPh sb="3" eb="4">
      <t>ネン</t>
    </rPh>
    <rPh sb="4" eb="5">
      <t>ド</t>
    </rPh>
    <phoneticPr fontId="42"/>
  </si>
  <si>
    <t>5年度</t>
    <rPh sb="1" eb="2">
      <t>ネン</t>
    </rPh>
    <rPh sb="2" eb="3">
      <t>ド</t>
    </rPh>
    <phoneticPr fontId="42"/>
  </si>
  <si>
    <t>1日平均乗車人員</t>
    <phoneticPr fontId="43"/>
  </si>
  <si>
    <t>乗車人員</t>
    <rPh sb="0" eb="2">
      <t>ジョウシャ</t>
    </rPh>
    <rPh sb="2" eb="4">
      <t>ジンイン</t>
    </rPh>
    <phoneticPr fontId="42"/>
  </si>
  <si>
    <t>定　期</t>
    <phoneticPr fontId="42"/>
  </si>
  <si>
    <t>定期外</t>
  </si>
  <si>
    <t>総　数</t>
    <phoneticPr fontId="42"/>
  </si>
  <si>
    <t>東武鉄道</t>
    <rPh sb="2" eb="4">
      <t>テツドウ</t>
    </rPh>
    <phoneticPr fontId="42"/>
  </si>
  <si>
    <t>せんげん台</t>
    <rPh sb="4" eb="5">
      <t>ダイ</t>
    </rPh>
    <phoneticPr fontId="42"/>
  </si>
  <si>
    <t>大袋</t>
  </si>
  <si>
    <t>北越谷</t>
  </si>
  <si>
    <t>越谷</t>
  </si>
  <si>
    <t>新越谷</t>
  </si>
  <si>
    <t>蒲生</t>
  </si>
  <si>
    <t>ＪＲ東日本</t>
    <phoneticPr fontId="42"/>
  </si>
  <si>
    <t>南越谷</t>
    <rPh sb="0" eb="1">
      <t>ミナミ</t>
    </rPh>
    <rPh sb="1" eb="3">
      <t>コシガヤ</t>
    </rPh>
    <phoneticPr fontId="42"/>
  </si>
  <si>
    <t>越谷レイクタウン</t>
  </si>
  <si>
    <t>資料:東武鉄道株式会社、東日本旅客鉄道株式会社</t>
    <rPh sb="0" eb="1">
      <t>シ</t>
    </rPh>
    <rPh sb="1" eb="2">
      <t>リョウ</t>
    </rPh>
    <rPh sb="3" eb="5">
      <t>トウブ</t>
    </rPh>
    <rPh sb="5" eb="7">
      <t>テツドウ</t>
    </rPh>
    <rPh sb="7" eb="11">
      <t>カブシキカイシャ</t>
    </rPh>
    <rPh sb="12" eb="13">
      <t>ヒガシ</t>
    </rPh>
    <rPh sb="13" eb="15">
      <t>ニホン</t>
    </rPh>
    <rPh sb="15" eb="17">
      <t>リョカク</t>
    </rPh>
    <rPh sb="17" eb="19">
      <t>テツドウ</t>
    </rPh>
    <rPh sb="19" eb="23">
      <t>カブシキカイシャ</t>
    </rPh>
    <phoneticPr fontId="42"/>
  </si>
  <si>
    <t>5-3. 市内主要地点の交通量</t>
    <rPh sb="5" eb="7">
      <t>シナイ</t>
    </rPh>
    <rPh sb="7" eb="9">
      <t>シュヨウ</t>
    </rPh>
    <rPh sb="9" eb="11">
      <t>チテン</t>
    </rPh>
    <rPh sb="12" eb="14">
      <t>コウツウ</t>
    </rPh>
    <rPh sb="14" eb="15">
      <t>リョウ</t>
    </rPh>
    <phoneticPr fontId="45"/>
  </si>
  <si>
    <t>令和3年秋季</t>
    <rPh sb="0" eb="2">
      <t>レイワ</t>
    </rPh>
    <rPh sb="3" eb="4">
      <t>ネン</t>
    </rPh>
    <rPh sb="4" eb="5">
      <t>アキ</t>
    </rPh>
    <phoneticPr fontId="45"/>
  </si>
  <si>
    <t>（単位：人、台）</t>
    <rPh sb="1" eb="3">
      <t>タンイ</t>
    </rPh>
    <rPh sb="4" eb="5">
      <t>ニン</t>
    </rPh>
    <rPh sb="6" eb="7">
      <t>ダイ</t>
    </rPh>
    <phoneticPr fontId="45"/>
  </si>
  <si>
    <t>観測地点</t>
  </si>
  <si>
    <t>昼間12時間自動車類交通量</t>
    <rPh sb="0" eb="2">
      <t>ヒルマ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45"/>
  </si>
  <si>
    <t>24時間自動車類交通量</t>
    <rPh sb="2" eb="4">
      <t>ジカン</t>
    </rPh>
    <rPh sb="4" eb="7">
      <t>ジドウシャ</t>
    </rPh>
    <rPh sb="7" eb="8">
      <t>ルイ</t>
    </rPh>
    <rPh sb="8" eb="10">
      <t>コウツウ</t>
    </rPh>
    <rPh sb="10" eb="11">
      <t>リョウ</t>
    </rPh>
    <phoneticPr fontId="45"/>
  </si>
  <si>
    <t>路線名称</t>
  </si>
  <si>
    <t>地点名称</t>
  </si>
  <si>
    <t>小型車</t>
    <rPh sb="0" eb="3">
      <t>コガタシャ</t>
    </rPh>
    <phoneticPr fontId="45"/>
  </si>
  <si>
    <t>大型車</t>
    <rPh sb="0" eb="3">
      <t>オオガタシャ</t>
    </rPh>
    <phoneticPr fontId="45"/>
  </si>
  <si>
    <t>合　計</t>
    <rPh sb="0" eb="1">
      <t>ゴウ</t>
    </rPh>
    <rPh sb="2" eb="3">
      <t>ケイ</t>
    </rPh>
    <phoneticPr fontId="2"/>
  </si>
  <si>
    <t>一般国道4号</t>
  </si>
  <si>
    <t>七左町6丁目62番地先</t>
    <rPh sb="0" eb="3">
      <t>シチザチョウ</t>
    </rPh>
    <rPh sb="4" eb="6">
      <t>チョウメ</t>
    </rPh>
    <rPh sb="8" eb="10">
      <t>バンチ</t>
    </rPh>
    <rPh sb="10" eb="11">
      <t>サキ</t>
    </rPh>
    <phoneticPr fontId="43"/>
  </si>
  <si>
    <t>下間久里110-1地先</t>
    <rPh sb="0" eb="4">
      <t>シモマクリ</t>
    </rPh>
    <rPh sb="9" eb="10">
      <t>チ</t>
    </rPh>
    <rPh sb="10" eb="11">
      <t>サキ</t>
    </rPh>
    <phoneticPr fontId="43"/>
  </si>
  <si>
    <t>一般国道4号東埼玉道路</t>
    <rPh sb="0" eb="2">
      <t>イッパン</t>
    </rPh>
    <rPh sb="6" eb="11">
      <t>ヒガシサイタマドウロ</t>
    </rPh>
    <phoneticPr fontId="43"/>
  </si>
  <si>
    <t>ﾚｲｸﾀｳﾝ6丁目18-3地先</t>
    <rPh sb="7" eb="9">
      <t>チョウメ</t>
    </rPh>
    <rPh sb="13" eb="14">
      <t>チ</t>
    </rPh>
    <rPh sb="14" eb="15">
      <t>サキ</t>
    </rPh>
    <phoneticPr fontId="43"/>
  </si>
  <si>
    <t>一般国道4号</t>
    <phoneticPr fontId="43"/>
  </si>
  <si>
    <t>北後谷840-1</t>
    <rPh sb="0" eb="1">
      <t>キタ</t>
    </rPh>
    <rPh sb="1" eb="3">
      <t>ウシロヤ</t>
    </rPh>
    <phoneticPr fontId="43"/>
  </si>
  <si>
    <t>越谷野田線</t>
  </si>
  <si>
    <t>大吉888</t>
    <rPh sb="0" eb="2">
      <t>オオヨシ</t>
    </rPh>
    <phoneticPr fontId="43"/>
  </si>
  <si>
    <t>足立越谷線</t>
  </si>
  <si>
    <t>越ヶ谷3-7-1</t>
    <rPh sb="0" eb="3">
      <t>コシガヤ</t>
    </rPh>
    <phoneticPr fontId="43"/>
  </si>
  <si>
    <t>大里386</t>
    <rPh sb="0" eb="2">
      <t>オオサト</t>
    </rPh>
    <phoneticPr fontId="43"/>
  </si>
  <si>
    <t>越谷流山線</t>
  </si>
  <si>
    <t>神明町2-170</t>
    <rPh sb="0" eb="3">
      <t>シンメイチョウ</t>
    </rPh>
    <phoneticPr fontId="43"/>
  </si>
  <si>
    <t>相模町3-211</t>
    <rPh sb="0" eb="3">
      <t>サガミチョウ</t>
    </rPh>
    <phoneticPr fontId="43"/>
  </si>
  <si>
    <t>平方東京線</t>
    <phoneticPr fontId="43"/>
  </si>
  <si>
    <t>船渡1760</t>
    <rPh sb="0" eb="2">
      <t>フナト</t>
    </rPh>
    <phoneticPr fontId="43"/>
  </si>
  <si>
    <t>増森2-122</t>
    <rPh sb="0" eb="2">
      <t>マシモリ</t>
    </rPh>
    <phoneticPr fontId="43"/>
  </si>
  <si>
    <t>越谷八潮線</t>
    <rPh sb="0" eb="2">
      <t>コシガヤ</t>
    </rPh>
    <rPh sb="2" eb="5">
      <t>ヤシオセン</t>
    </rPh>
    <phoneticPr fontId="43"/>
  </si>
  <si>
    <t>花田1-12-3</t>
    <rPh sb="0" eb="2">
      <t>ハナタ</t>
    </rPh>
    <phoneticPr fontId="43"/>
  </si>
  <si>
    <t>蒲生南町16-6</t>
    <rPh sb="0" eb="4">
      <t>ガモウミナミチョウ</t>
    </rPh>
    <phoneticPr fontId="43"/>
  </si>
  <si>
    <t>越谷川口線</t>
    <rPh sb="0" eb="2">
      <t>コシガヤ</t>
    </rPh>
    <rPh sb="2" eb="5">
      <t>カワグチセン</t>
    </rPh>
    <phoneticPr fontId="43"/>
  </si>
  <si>
    <t>南越谷4丁目18-12</t>
    <rPh sb="0" eb="3">
      <t>ミナミコシガヤ</t>
    </rPh>
    <rPh sb="4" eb="6">
      <t>チョウメ</t>
    </rPh>
    <phoneticPr fontId="43"/>
  </si>
  <si>
    <t>大野島越谷線</t>
    <phoneticPr fontId="43"/>
  </si>
  <si>
    <t>三野宮28-3　（注2）</t>
    <rPh sb="0" eb="3">
      <t>サンノミヤ</t>
    </rPh>
    <rPh sb="9" eb="10">
      <t>チュウ</t>
    </rPh>
    <phoneticPr fontId="43"/>
  </si>
  <si>
    <t>三野宮28-3　（注3）</t>
    <rPh sb="0" eb="3">
      <t>サンノミヤ</t>
    </rPh>
    <rPh sb="9" eb="10">
      <t>チュウ</t>
    </rPh>
    <phoneticPr fontId="43"/>
  </si>
  <si>
    <t>柿木町蒲生線</t>
    <phoneticPr fontId="43"/>
  </si>
  <si>
    <t>川柳町5-293-2</t>
    <rPh sb="0" eb="3">
      <t>カワヤナギマチ</t>
    </rPh>
    <phoneticPr fontId="43"/>
  </si>
  <si>
    <t>（注1）調査時間12時間は7時から19時まで、24時間は7時から翌日7時または0時から翌日0時まで。</t>
    <rPh sb="1" eb="2">
      <t>チュウ</t>
    </rPh>
    <rPh sb="4" eb="6">
      <t>チョウサ</t>
    </rPh>
    <rPh sb="6" eb="8">
      <t>ジカン</t>
    </rPh>
    <rPh sb="10" eb="12">
      <t>ジカン</t>
    </rPh>
    <rPh sb="14" eb="15">
      <t>ジ</t>
    </rPh>
    <rPh sb="19" eb="20">
      <t>ジ</t>
    </rPh>
    <rPh sb="25" eb="27">
      <t>ジカン</t>
    </rPh>
    <rPh sb="29" eb="30">
      <t>ジ</t>
    </rPh>
    <rPh sb="32" eb="34">
      <t>ヨクジツ</t>
    </rPh>
    <rPh sb="35" eb="36">
      <t>ジ</t>
    </rPh>
    <rPh sb="40" eb="41">
      <t>ジ</t>
    </rPh>
    <rPh sb="43" eb="45">
      <t>ヨクジツ</t>
    </rPh>
    <rPh sb="46" eb="47">
      <t>ジ</t>
    </rPh>
    <phoneticPr fontId="45"/>
  </si>
  <si>
    <t>（注2）起点側の接続路線は新方須賀さいたま線</t>
    <rPh sb="1" eb="2">
      <t>チュウ</t>
    </rPh>
    <rPh sb="4" eb="7">
      <t>キテンガワ</t>
    </rPh>
    <rPh sb="8" eb="12">
      <t>セツゾクロセン</t>
    </rPh>
    <rPh sb="13" eb="14">
      <t>シン</t>
    </rPh>
    <rPh sb="14" eb="15">
      <t>カタ</t>
    </rPh>
    <rPh sb="15" eb="17">
      <t>スガ</t>
    </rPh>
    <rPh sb="21" eb="22">
      <t>セン</t>
    </rPh>
    <phoneticPr fontId="43"/>
  </si>
  <si>
    <t>（注3）終点側の接続路線は一般国道4号</t>
    <rPh sb="1" eb="2">
      <t>チュウ</t>
    </rPh>
    <rPh sb="4" eb="7">
      <t>シュウテンガワ</t>
    </rPh>
    <rPh sb="8" eb="12">
      <t>セツゾクロセン</t>
    </rPh>
    <rPh sb="13" eb="17">
      <t>イッパンコクドウ</t>
    </rPh>
    <rPh sb="18" eb="19">
      <t>ゴウ</t>
    </rPh>
    <phoneticPr fontId="43"/>
  </si>
  <si>
    <t>（注4）令和3年の結果が現時点での最新データとなる。</t>
    <rPh sb="1" eb="2">
      <t>チュウ</t>
    </rPh>
    <rPh sb="4" eb="6">
      <t>レイワ</t>
    </rPh>
    <rPh sb="7" eb="8">
      <t>ネン</t>
    </rPh>
    <rPh sb="9" eb="11">
      <t>ケッカ</t>
    </rPh>
    <rPh sb="12" eb="15">
      <t>ゲンジテン</t>
    </rPh>
    <rPh sb="17" eb="19">
      <t>サイシン</t>
    </rPh>
    <phoneticPr fontId="43"/>
  </si>
  <si>
    <t>資料：道路交通センサス</t>
    <rPh sb="0" eb="2">
      <t>シリョウ</t>
    </rPh>
    <rPh sb="3" eb="5">
      <t>ドウロ</t>
    </rPh>
    <rPh sb="5" eb="7">
      <t>コウツウ</t>
    </rPh>
    <phoneticPr fontId="45"/>
  </si>
  <si>
    <t>5-4. 自動車保有台数</t>
    <phoneticPr fontId="42"/>
  </si>
  <si>
    <t>各年3月31日</t>
    <rPh sb="0" eb="1">
      <t>カク</t>
    </rPh>
    <rPh sb="1" eb="2">
      <t>ネン</t>
    </rPh>
    <rPh sb="3" eb="4">
      <t>４ガツ</t>
    </rPh>
    <rPh sb="6" eb="7">
      <t>ニチ</t>
    </rPh>
    <phoneticPr fontId="42"/>
  </si>
  <si>
    <t>（単位：台）</t>
  </si>
  <si>
    <t>年</t>
  </si>
  <si>
    <t>乗用車</t>
  </si>
  <si>
    <t>貨物車</t>
  </si>
  <si>
    <t>その他</t>
  </si>
  <si>
    <t>令和3</t>
    <rPh sb="0" eb="1">
      <t>レイワ</t>
    </rPh>
    <phoneticPr fontId="43"/>
  </si>
  <si>
    <t>(注）その他は、乗合自動車・特殊自動車・軽自動車及び小型二輪車</t>
    <phoneticPr fontId="43"/>
  </si>
  <si>
    <t>資料：埼玉県統計課「埼玉県統計年鑑」</t>
    <phoneticPr fontId="43"/>
  </si>
  <si>
    <t>5-5. 軽自動車及び原動機付自転車課税台数（種別割）</t>
    <rPh sb="23" eb="25">
      <t>シュベツ</t>
    </rPh>
    <rPh sb="25" eb="26">
      <t>ワリ</t>
    </rPh>
    <phoneticPr fontId="42"/>
  </si>
  <si>
    <t>年度</t>
    <rPh sb="1" eb="2">
      <t>ド</t>
    </rPh>
    <phoneticPr fontId="42"/>
  </si>
  <si>
    <r>
      <t>50cc
(</t>
    </r>
    <r>
      <rPr>
        <sz val="8"/>
        <rFont val="ＭＳ 明朝"/>
        <family val="1"/>
        <charset val="128"/>
      </rPr>
      <t>ミニカー含む)</t>
    </r>
    <rPh sb="10" eb="11">
      <t>フク</t>
    </rPh>
    <phoneticPr fontId="42"/>
  </si>
  <si>
    <t>90cc</t>
    <phoneticPr fontId="42"/>
  </si>
  <si>
    <t>125cc</t>
    <phoneticPr fontId="42"/>
  </si>
  <si>
    <t>小型
特殊
(農耕)</t>
    <phoneticPr fontId="42"/>
  </si>
  <si>
    <t>小型
特殊</t>
    <phoneticPr fontId="42"/>
  </si>
  <si>
    <t>小型
二輪</t>
    <phoneticPr fontId="42"/>
  </si>
  <si>
    <t>軽二輪</t>
  </si>
  <si>
    <t>軽三輪</t>
    <rPh sb="1" eb="2">
      <t>３</t>
    </rPh>
    <phoneticPr fontId="42"/>
  </si>
  <si>
    <t>軽四輪
（乗）</t>
    <phoneticPr fontId="42"/>
  </si>
  <si>
    <t>軽四輪
（貨）</t>
    <phoneticPr fontId="42"/>
  </si>
  <si>
    <t>過年度</t>
    <rPh sb="0" eb="3">
      <t>カネンド</t>
    </rPh>
    <phoneticPr fontId="2"/>
  </si>
  <si>
    <t>総数</t>
    <phoneticPr fontId="42"/>
  </si>
  <si>
    <t>令和3</t>
    <rPh sb="0" eb="1">
      <t>レイワ</t>
    </rPh>
    <phoneticPr fontId="2"/>
  </si>
  <si>
    <t>令和4</t>
    <rPh sb="0" eb="1">
      <t>レイワ</t>
    </rPh>
    <phoneticPr fontId="2"/>
  </si>
  <si>
    <t>令和5</t>
    <rPh sb="0" eb="1">
      <t>レイワ</t>
    </rPh>
    <phoneticPr fontId="2"/>
  </si>
  <si>
    <t>資料：市民税課</t>
  </si>
  <si>
    <t>目次</t>
  </si>
  <si>
    <t>目次へもどる</t>
  </si>
  <si>
    <t>5-1. 市内路線バス運行状況</t>
  </si>
  <si>
    <t>5-2. 市内各駅別乗車人員</t>
  </si>
  <si>
    <t>5-3. 市内主要地点の交通量</t>
  </si>
  <si>
    <t>5-4. 自動車保有台数</t>
  </si>
  <si>
    <t>5-5. 軽自動車及び原動機付自転車課税台数（種別割）</t>
  </si>
  <si>
    <t>5-6. 市内郵便施設</t>
  </si>
  <si>
    <t>5-7. 放送受信契約数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</si>
</sst>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_ ;[Red]\-#,##0\ "/>
  </numFmts>
  <fonts count="5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10.5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ｺﾞｼｯｸ"/>
      <family val="3"/>
      <charset val="128"/>
    </font>
    <font>
      <strike/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ｺﾞｼｯｸ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/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75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3" fillId="0" borderId="0">
      <alignment vertical="center"/>
    </xf>
    <xf numFmtId="177" fontId="44" fillId="0" borderId="0"/>
    <xf numFmtId="177" fontId="3" fillId="0" borderId="0">
      <alignment vertical="center"/>
    </xf>
    <xf numFmtId="0" fontId="10" fillId="0" borderId="0">
      <alignment vertical="center"/>
    </xf>
    <xf numFmtId="0" fontId="55" fillId="0" borderId="0" applyNumberFormat="0" applyFill="0" applyBorder="0" applyAlignment="0" applyProtection="0">
      <alignment vertical="center"/>
    </xf>
  </cellStyleXfs>
  <cellXfs count="321">
    <xf numFmtId="0" fontId="0" fillId="0" borderId="0" xfId="0">
      <alignment vertical="center"/>
    </xf>
    <xf numFmtId="0" fontId="41" fillId="0" borderId="0" xfId="270" applyNumberFormat="1" applyFont="1">
      <alignment vertical="center"/>
    </xf>
    <xf numFmtId="0" fontId="5" fillId="0" borderId="0" xfId="270" applyNumberFormat="1" applyFont="1">
      <alignment vertical="center"/>
    </xf>
    <xf numFmtId="0" fontId="5" fillId="0" borderId="13" xfId="270" applyNumberFormat="1" applyFont="1" applyBorder="1" applyAlignment="1">
      <alignment horizontal="center" vertical="center"/>
    </xf>
    <xf numFmtId="0" fontId="5" fillId="0" borderId="14" xfId="270" applyNumberFormat="1" applyFont="1" applyBorder="1" applyAlignment="1">
      <alignment horizontal="center" vertical="center"/>
    </xf>
    <xf numFmtId="0" fontId="5" fillId="0" borderId="15" xfId="270" applyNumberFormat="1" applyFont="1" applyBorder="1" applyAlignment="1">
      <alignment horizontal="center" vertical="center"/>
    </xf>
    <xf numFmtId="0" fontId="5" fillId="0" borderId="16" xfId="269" quotePrefix="1" applyNumberFormat="1" applyFont="1" applyBorder="1" applyAlignment="1">
      <alignment horizontal="right" vertical="center" indent="2"/>
    </xf>
    <xf numFmtId="178" fontId="5" fillId="0" borderId="0" xfId="270" applyNumberFormat="1" applyFont="1">
      <alignment vertical="center"/>
    </xf>
    <xf numFmtId="178" fontId="5" fillId="0" borderId="17" xfId="270" applyNumberFormat="1" applyFont="1" applyBorder="1">
      <alignment vertical="center"/>
    </xf>
    <xf numFmtId="0" fontId="5" fillId="0" borderId="18" xfId="270" applyNumberFormat="1" applyFont="1" applyBorder="1">
      <alignment vertical="center"/>
    </xf>
    <xf numFmtId="0" fontId="5" fillId="0" borderId="18" xfId="270" applyNumberFormat="1" applyFont="1" applyBorder="1" applyAlignment="1">
      <alignment horizontal="right" vertical="center"/>
    </xf>
    <xf numFmtId="0" fontId="41" fillId="34" borderId="0" xfId="269" applyNumberFormat="1" applyFont="1" applyFill="1" applyAlignment="1">
      <alignment vertical="center"/>
    </xf>
    <xf numFmtId="0" fontId="5" fillId="34" borderId="0" xfId="269" applyNumberFormat="1" applyFont="1" applyFill="1" applyAlignment="1">
      <alignment vertical="center"/>
    </xf>
    <xf numFmtId="0" fontId="5" fillId="34" borderId="19" xfId="269" applyNumberFormat="1" applyFont="1" applyFill="1" applyBorder="1" applyAlignment="1">
      <alignment vertical="center"/>
    </xf>
    <xf numFmtId="0" fontId="5" fillId="34" borderId="19" xfId="269" applyNumberFormat="1" applyFont="1" applyFill="1" applyBorder="1" applyAlignment="1">
      <alignment horizontal="center" vertical="center"/>
    </xf>
    <xf numFmtId="0" fontId="5" fillId="34" borderId="14" xfId="269" applyNumberFormat="1" applyFont="1" applyFill="1" applyBorder="1" applyAlignment="1">
      <alignment horizontal="center" vertical="center"/>
    </xf>
    <xf numFmtId="0" fontId="5" fillId="34" borderId="15" xfId="269" applyNumberFormat="1" applyFont="1" applyFill="1" applyBorder="1" applyAlignment="1">
      <alignment horizontal="center" vertical="center"/>
    </xf>
    <xf numFmtId="0" fontId="5" fillId="34" borderId="16" xfId="269" quotePrefix="1" applyNumberFormat="1" applyFont="1" applyFill="1" applyBorder="1" applyAlignment="1">
      <alignment horizontal="right" vertical="center" indent="2"/>
    </xf>
    <xf numFmtId="178" fontId="5" fillId="34" borderId="0" xfId="2" applyNumberFormat="1" applyFont="1" applyFill="1" applyBorder="1" applyAlignment="1" applyProtection="1">
      <alignment horizontal="right" vertical="center" indent="1"/>
    </xf>
    <xf numFmtId="178" fontId="5" fillId="0" borderId="17" xfId="2" applyNumberFormat="1" applyFont="1" applyFill="1" applyBorder="1" applyAlignment="1" applyProtection="1">
      <alignment horizontal="right" vertical="center" indent="1"/>
    </xf>
    <xf numFmtId="178" fontId="5" fillId="0" borderId="0" xfId="2" applyNumberFormat="1" applyFont="1" applyFill="1" applyBorder="1" applyAlignment="1" applyProtection="1">
      <alignment horizontal="right" vertical="center" indent="1"/>
    </xf>
    <xf numFmtId="0" fontId="5" fillId="34" borderId="20" xfId="269" quotePrefix="1" applyNumberFormat="1" applyFont="1" applyFill="1" applyBorder="1" applyAlignment="1">
      <alignment horizontal="right" vertical="center" indent="2"/>
    </xf>
    <xf numFmtId="178" fontId="5" fillId="0" borderId="21" xfId="2" applyNumberFormat="1" applyFont="1" applyFill="1" applyBorder="1" applyAlignment="1" applyProtection="1">
      <alignment horizontal="right" vertical="center" indent="1"/>
    </xf>
    <xf numFmtId="178" fontId="5" fillId="0" borderId="19" xfId="2" applyNumberFormat="1" applyFont="1" applyFill="1" applyBorder="1" applyAlignment="1" applyProtection="1">
      <alignment horizontal="right" vertical="center" indent="1"/>
    </xf>
    <xf numFmtId="0" fontId="5" fillId="34" borderId="0" xfId="269" applyNumberFormat="1" applyFont="1" applyFill="1" applyAlignment="1">
      <alignment horizontal="right" vertical="center"/>
    </xf>
    <xf numFmtId="0" fontId="41" fillId="0" borderId="0" xfId="271" applyNumberFormat="1" applyFont="1" applyAlignment="1">
      <alignment vertical="center"/>
    </xf>
    <xf numFmtId="0" fontId="5" fillId="0" borderId="0" xfId="271" applyNumberFormat="1" applyFont="1" applyAlignment="1">
      <alignment vertical="center"/>
    </xf>
    <xf numFmtId="0" fontId="5" fillId="0" borderId="0" xfId="271" applyNumberFormat="1" applyFont="1" applyAlignment="1">
      <alignment horizontal="right" vertical="center"/>
    </xf>
    <xf numFmtId="0" fontId="3" fillId="0" borderId="0" xfId="272" applyNumberFormat="1">
      <alignment vertical="center"/>
    </xf>
    <xf numFmtId="0" fontId="5" fillId="0" borderId="0" xfId="272" applyNumberFormat="1" applyFont="1" applyAlignment="1">
      <alignment horizontal="left" vertical="center" indent="1"/>
    </xf>
    <xf numFmtId="0" fontId="5" fillId="0" borderId="19" xfId="271" applyNumberFormat="1" applyFont="1" applyBorder="1" applyAlignment="1">
      <alignment horizontal="center" vertical="center"/>
    </xf>
    <xf numFmtId="0" fontId="45" fillId="0" borderId="0" xfId="271" applyNumberFormat="1" applyFont="1" applyAlignment="1">
      <alignment horizontal="right" vertical="center"/>
    </xf>
    <xf numFmtId="0" fontId="6" fillId="0" borderId="18" xfId="271" applyNumberFormat="1" applyFont="1" applyBorder="1" applyAlignment="1">
      <alignment vertical="center"/>
    </xf>
    <xf numFmtId="0" fontId="46" fillId="0" borderId="22" xfId="271" applyNumberFormat="1" applyFont="1" applyBorder="1" applyAlignment="1">
      <alignment horizontal="right" vertical="center"/>
    </xf>
    <xf numFmtId="0" fontId="5" fillId="0" borderId="0" xfId="272" applyNumberFormat="1" applyFont="1">
      <alignment vertical="center"/>
    </xf>
    <xf numFmtId="0" fontId="6" fillId="0" borderId="0" xfId="271" applyNumberFormat="1" applyFont="1" applyAlignment="1">
      <alignment vertical="center"/>
    </xf>
    <xf numFmtId="0" fontId="6" fillId="0" borderId="23" xfId="271" applyNumberFormat="1" applyFont="1" applyBorder="1" applyAlignment="1">
      <alignment horizontal="center" vertical="center"/>
    </xf>
    <xf numFmtId="0" fontId="6" fillId="0" borderId="24" xfId="271" applyNumberFormat="1" applyFont="1" applyBorder="1" applyAlignment="1">
      <alignment horizontal="center" vertical="center"/>
    </xf>
    <xf numFmtId="0" fontId="46" fillId="0" borderId="17" xfId="271" applyNumberFormat="1" applyFont="1" applyBorder="1" applyAlignment="1">
      <alignment horizontal="right" vertical="center"/>
    </xf>
    <xf numFmtId="0" fontId="6" fillId="0" borderId="19" xfId="271" applyNumberFormat="1" applyFont="1" applyBorder="1" applyAlignment="1">
      <alignment vertical="center"/>
    </xf>
    <xf numFmtId="0" fontId="6" fillId="0" borderId="14" xfId="271" applyNumberFormat="1" applyFont="1" applyBorder="1" applyAlignment="1">
      <alignment horizontal="center" vertical="center"/>
    </xf>
    <xf numFmtId="0" fontId="6" fillId="0" borderId="20" xfId="271" applyNumberFormat="1" applyFont="1" applyBorder="1" applyAlignment="1">
      <alignment horizontal="center" vertical="center"/>
    </xf>
    <xf numFmtId="0" fontId="6" fillId="0" borderId="25" xfId="271" applyNumberFormat="1" applyFont="1" applyBorder="1" applyAlignment="1">
      <alignment horizontal="center" vertical="center"/>
    </xf>
    <xf numFmtId="0" fontId="6" fillId="0" borderId="21" xfId="271" applyNumberFormat="1" applyFont="1" applyBorder="1" applyAlignment="1">
      <alignment horizontal="center" vertical="center"/>
    </xf>
    <xf numFmtId="0" fontId="46" fillId="0" borderId="21" xfId="271" applyNumberFormat="1" applyFont="1" applyBorder="1" applyAlignment="1">
      <alignment horizontal="right" vertical="center"/>
    </xf>
    <xf numFmtId="0" fontId="47" fillId="0" borderId="26" xfId="271" applyNumberFormat="1" applyFont="1" applyBorder="1" applyAlignment="1">
      <alignment horizontal="left" vertical="center" shrinkToFit="1"/>
    </xf>
    <xf numFmtId="0" fontId="48" fillId="0" borderId="27" xfId="271" applyNumberFormat="1" applyFont="1" applyBorder="1" applyAlignment="1">
      <alignment horizontal="right" vertical="center"/>
    </xf>
    <xf numFmtId="0" fontId="48" fillId="0" borderId="26" xfId="271" applyNumberFormat="1" applyFont="1" applyBorder="1" applyAlignment="1">
      <alignment horizontal="right" vertical="center"/>
    </xf>
    <xf numFmtId="0" fontId="48" fillId="0" borderId="28" xfId="271" applyNumberFormat="1" applyFont="1" applyBorder="1" applyAlignment="1">
      <alignment horizontal="right" vertical="center"/>
    </xf>
    <xf numFmtId="0" fontId="48" fillId="0" borderId="29" xfId="271" applyNumberFormat="1" applyFont="1" applyBorder="1" applyAlignment="1">
      <alignment horizontal="right" vertical="center"/>
    </xf>
    <xf numFmtId="0" fontId="48" fillId="0" borderId="30" xfId="271" applyNumberFormat="1" applyFont="1" applyBorder="1" applyAlignment="1">
      <alignment horizontal="right" vertical="center"/>
    </xf>
    <xf numFmtId="178" fontId="48" fillId="0" borderId="26" xfId="271" applyNumberFormat="1" applyFont="1" applyBorder="1" applyAlignment="1">
      <alignment horizontal="right" vertical="center"/>
    </xf>
    <xf numFmtId="178" fontId="48" fillId="0" borderId="27" xfId="271" applyNumberFormat="1" applyFont="1" applyBorder="1" applyAlignment="1">
      <alignment vertical="center" shrinkToFit="1"/>
    </xf>
    <xf numFmtId="0" fontId="48" fillId="0" borderId="27" xfId="271" quotePrefix="1" applyNumberFormat="1" applyFont="1" applyBorder="1" applyAlignment="1">
      <alignment horizontal="center" vertical="center"/>
    </xf>
    <xf numFmtId="0" fontId="48" fillId="0" borderId="26" xfId="271" quotePrefix="1" applyNumberFormat="1" applyFont="1" applyBorder="1" applyAlignment="1">
      <alignment horizontal="center" vertical="center"/>
    </xf>
    <xf numFmtId="0" fontId="48" fillId="0" borderId="28" xfId="271" quotePrefix="1" applyNumberFormat="1" applyFont="1" applyBorder="1" applyAlignment="1">
      <alignment horizontal="center" vertical="center"/>
    </xf>
    <xf numFmtId="178" fontId="48" fillId="0" borderId="26" xfId="2" quotePrefix="1" applyNumberFormat="1" applyFont="1" applyFill="1" applyBorder="1" applyAlignment="1">
      <alignment horizontal="center" vertical="center"/>
    </xf>
    <xf numFmtId="178" fontId="48" fillId="0" borderId="26" xfId="271" quotePrefix="1" applyNumberFormat="1" applyFont="1" applyBorder="1" applyAlignment="1">
      <alignment horizontal="center" vertical="center"/>
    </xf>
    <xf numFmtId="178" fontId="48" fillId="0" borderId="26" xfId="271" applyNumberFormat="1" applyFont="1" applyBorder="1" applyAlignment="1">
      <alignment horizontal="center" vertical="center"/>
    </xf>
    <xf numFmtId="178" fontId="48" fillId="0" borderId="27" xfId="271" applyNumberFormat="1" applyFont="1" applyBorder="1" applyAlignment="1">
      <alignment horizontal="center" vertical="center" shrinkToFit="1"/>
    </xf>
    <xf numFmtId="0" fontId="47" fillId="0" borderId="28" xfId="271" applyNumberFormat="1" applyFont="1" applyBorder="1" applyAlignment="1">
      <alignment horizontal="left" vertical="center" shrinkToFit="1"/>
    </xf>
    <xf numFmtId="178" fontId="48" fillId="0" borderId="27" xfId="272" applyNumberFormat="1" applyFont="1" applyBorder="1">
      <alignment vertical="center"/>
    </xf>
    <xf numFmtId="178" fontId="48" fillId="0" borderId="26" xfId="272" applyNumberFormat="1" applyFont="1" applyBorder="1">
      <alignment vertical="center"/>
    </xf>
    <xf numFmtId="178" fontId="48" fillId="0" borderId="28" xfId="272" applyNumberFormat="1" applyFont="1" applyBorder="1">
      <alignment vertical="center"/>
    </xf>
    <xf numFmtId="0" fontId="48" fillId="0" borderId="27" xfId="271" quotePrefix="1" applyNumberFormat="1" applyFont="1" applyBorder="1" applyAlignment="1">
      <alignment vertical="center"/>
    </xf>
    <xf numFmtId="0" fontId="48" fillId="0" borderId="26" xfId="271" quotePrefix="1" applyNumberFormat="1" applyFont="1" applyBorder="1" applyAlignment="1">
      <alignment vertical="center"/>
    </xf>
    <xf numFmtId="0" fontId="48" fillId="0" borderId="28" xfId="271" quotePrefix="1" applyNumberFormat="1" applyFont="1" applyBorder="1" applyAlignment="1">
      <alignment vertical="center"/>
    </xf>
    <xf numFmtId="178" fontId="48" fillId="0" borderId="28" xfId="272" applyNumberFormat="1" applyFont="1" applyBorder="1" applyAlignment="1">
      <alignment horizontal="center" vertical="center"/>
    </xf>
    <xf numFmtId="178" fontId="48" fillId="0" borderId="27" xfId="272" applyNumberFormat="1" applyFont="1" applyBorder="1" applyAlignment="1">
      <alignment horizontal="center" vertical="center" shrinkToFit="1"/>
    </xf>
    <xf numFmtId="178" fontId="48" fillId="0" borderId="27" xfId="272" applyNumberFormat="1" applyFont="1" applyBorder="1" applyAlignment="1">
      <alignment vertical="center" shrinkToFit="1"/>
    </xf>
    <xf numFmtId="0" fontId="48" fillId="0" borderId="27" xfId="272" applyNumberFormat="1" applyFont="1" applyBorder="1" applyAlignment="1">
      <alignment horizontal="right" vertical="center"/>
    </xf>
    <xf numFmtId="0" fontId="48" fillId="0" borderId="26" xfId="272" applyNumberFormat="1" applyFont="1" applyBorder="1" applyAlignment="1">
      <alignment horizontal="right" vertical="center"/>
    </xf>
    <xf numFmtId="0" fontId="48" fillId="0" borderId="28" xfId="272" applyNumberFormat="1" applyFont="1" applyBorder="1" applyAlignment="1">
      <alignment horizontal="right" vertical="center"/>
    </xf>
    <xf numFmtId="0" fontId="47" fillId="0" borderId="37" xfId="271" applyNumberFormat="1" applyFont="1" applyBorder="1" applyAlignment="1">
      <alignment horizontal="left" vertical="center" shrinkToFit="1"/>
    </xf>
    <xf numFmtId="0" fontId="48" fillId="0" borderId="38" xfId="272" applyNumberFormat="1" applyFont="1" applyBorder="1" applyAlignment="1">
      <alignment horizontal="right" vertical="center"/>
    </xf>
    <xf numFmtId="0" fontId="48" fillId="0" borderId="39" xfId="272" applyNumberFormat="1" applyFont="1" applyBorder="1" applyAlignment="1">
      <alignment horizontal="right" vertical="center"/>
    </xf>
    <xf numFmtId="0" fontId="48" fillId="0" borderId="37" xfId="272" applyNumberFormat="1" applyFont="1" applyBorder="1" applyAlignment="1">
      <alignment horizontal="right" vertical="center"/>
    </xf>
    <xf numFmtId="178" fontId="48" fillId="0" borderId="38" xfId="272" applyNumberFormat="1" applyFont="1" applyBorder="1">
      <alignment vertical="center"/>
    </xf>
    <xf numFmtId="178" fontId="48" fillId="0" borderId="39" xfId="272" applyNumberFormat="1" applyFont="1" applyBorder="1">
      <alignment vertical="center"/>
    </xf>
    <xf numFmtId="178" fontId="48" fillId="0" borderId="37" xfId="272" applyNumberFormat="1" applyFont="1" applyBorder="1">
      <alignment vertical="center"/>
    </xf>
    <xf numFmtId="178" fontId="48" fillId="0" borderId="38" xfId="272" applyNumberFormat="1" applyFont="1" applyBorder="1" applyAlignment="1">
      <alignment vertical="center" shrinkToFit="1"/>
    </xf>
    <xf numFmtId="0" fontId="47" fillId="0" borderId="35" xfId="271" applyNumberFormat="1" applyFont="1" applyBorder="1" applyAlignment="1">
      <alignment horizontal="left" vertical="center" shrinkToFit="1"/>
    </xf>
    <xf numFmtId="0" fontId="47" fillId="0" borderId="32" xfId="271" applyNumberFormat="1" applyFont="1" applyBorder="1" applyAlignment="1">
      <alignment horizontal="left" vertical="center" shrinkToFit="1"/>
    </xf>
    <xf numFmtId="0" fontId="48" fillId="0" borderId="31" xfId="272" applyNumberFormat="1" applyFont="1" applyBorder="1" applyAlignment="1">
      <alignment horizontal="right" vertical="center"/>
    </xf>
    <xf numFmtId="0" fontId="48" fillId="0" borderId="32" xfId="272" applyNumberFormat="1" applyFont="1" applyBorder="1" applyAlignment="1">
      <alignment horizontal="right" vertical="center"/>
    </xf>
    <xf numFmtId="0" fontId="48" fillId="0" borderId="33" xfId="272" applyNumberFormat="1" applyFont="1" applyBorder="1" applyAlignment="1">
      <alignment horizontal="right" vertical="center"/>
    </xf>
    <xf numFmtId="0" fontId="48" fillId="0" borderId="40" xfId="271" applyNumberFormat="1" applyFont="1" applyBorder="1" applyAlignment="1">
      <alignment horizontal="right" vertical="center"/>
    </xf>
    <xf numFmtId="0" fontId="48" fillId="0" borderId="41" xfId="271" applyNumberFormat="1" applyFont="1" applyBorder="1" applyAlignment="1">
      <alignment horizontal="right" vertical="center"/>
    </xf>
    <xf numFmtId="178" fontId="48" fillId="0" borderId="49" xfId="272" applyNumberFormat="1" applyFont="1" applyBorder="1" applyAlignment="1">
      <alignment horizontal="right" vertical="center"/>
    </xf>
    <xf numFmtId="178" fontId="48" fillId="0" borderId="50" xfId="272" applyNumberFormat="1" applyFont="1" applyBorder="1" applyAlignment="1">
      <alignment horizontal="right" vertical="center"/>
    </xf>
    <xf numFmtId="178" fontId="48" fillId="0" borderId="51" xfId="272" applyNumberFormat="1" applyFont="1" applyBorder="1" applyAlignment="1">
      <alignment horizontal="right" vertical="center"/>
    </xf>
    <xf numFmtId="178" fontId="48" fillId="0" borderId="27" xfId="272" applyNumberFormat="1" applyFont="1" applyBorder="1" applyAlignment="1">
      <alignment horizontal="right" vertical="center" shrinkToFit="1"/>
    </xf>
    <xf numFmtId="0" fontId="48" fillId="0" borderId="29" xfId="272" applyNumberFormat="1" applyFont="1" applyBorder="1" applyAlignment="1">
      <alignment horizontal="right" vertical="center"/>
    </xf>
    <xf numFmtId="0" fontId="48" fillId="0" borderId="30" xfId="272" applyNumberFormat="1" applyFont="1" applyBorder="1" applyAlignment="1">
      <alignment horizontal="right" vertical="center"/>
    </xf>
    <xf numFmtId="0" fontId="47" fillId="0" borderId="39" xfId="271" applyNumberFormat="1" applyFont="1" applyBorder="1" applyAlignment="1">
      <alignment horizontal="left" vertical="center" shrinkToFit="1"/>
    </xf>
    <xf numFmtId="0" fontId="47" fillId="0" borderId="55" xfId="271" applyNumberFormat="1" applyFont="1" applyBorder="1" applyAlignment="1">
      <alignment horizontal="left" vertical="center" shrinkToFit="1"/>
    </xf>
    <xf numFmtId="0" fontId="48" fillId="0" borderId="56" xfId="272" applyNumberFormat="1" applyFont="1" applyBorder="1" applyAlignment="1">
      <alignment horizontal="right" vertical="center"/>
    </xf>
    <xf numFmtId="0" fontId="48" fillId="0" borderId="55" xfId="272" applyNumberFormat="1" applyFont="1" applyBorder="1" applyAlignment="1">
      <alignment horizontal="right" vertical="center"/>
    </xf>
    <xf numFmtId="0" fontId="48" fillId="0" borderId="57" xfId="272" applyNumberFormat="1" applyFont="1" applyBorder="1" applyAlignment="1">
      <alignment horizontal="right" vertical="center"/>
    </xf>
    <xf numFmtId="178" fontId="48" fillId="0" borderId="58" xfId="272" applyNumberFormat="1" applyFont="1" applyBorder="1" applyAlignment="1">
      <alignment horizontal="right" vertical="center"/>
    </xf>
    <xf numFmtId="178" fontId="48" fillId="0" borderId="59" xfId="272" applyNumberFormat="1" applyFont="1" applyBorder="1" applyAlignment="1">
      <alignment horizontal="right" vertical="center"/>
    </xf>
    <xf numFmtId="178" fontId="48" fillId="0" borderId="57" xfId="272" applyNumberFormat="1" applyFont="1" applyBorder="1" applyAlignment="1">
      <alignment horizontal="right" vertical="center"/>
    </xf>
    <xf numFmtId="178" fontId="48" fillId="0" borderId="56" xfId="272" applyNumberFormat="1" applyFont="1" applyBorder="1" applyAlignment="1">
      <alignment horizontal="right" vertical="center" shrinkToFit="1"/>
    </xf>
    <xf numFmtId="178" fontId="48" fillId="0" borderId="28" xfId="272" applyNumberFormat="1" applyFont="1" applyBorder="1" applyAlignment="1">
      <alignment horizontal="right" vertical="center"/>
    </xf>
    <xf numFmtId="178" fontId="48" fillId="0" borderId="42" xfId="272" applyNumberFormat="1" applyFont="1" applyBorder="1" applyAlignment="1">
      <alignment horizontal="right" vertical="center"/>
    </xf>
    <xf numFmtId="178" fontId="48" fillId="0" borderId="60" xfId="272" applyNumberFormat="1" applyFont="1" applyBorder="1" applyAlignment="1">
      <alignment horizontal="right" vertical="center" shrinkToFit="1"/>
    </xf>
    <xf numFmtId="178" fontId="48" fillId="0" borderId="33" xfId="272" applyNumberFormat="1" applyFont="1" applyBorder="1" applyAlignment="1">
      <alignment horizontal="right" vertical="center" shrinkToFit="1"/>
    </xf>
    <xf numFmtId="178" fontId="48" fillId="0" borderId="31" xfId="272" applyNumberFormat="1" applyFont="1" applyBorder="1" applyAlignment="1">
      <alignment horizontal="right" vertical="center" shrinkToFit="1"/>
    </xf>
    <xf numFmtId="0" fontId="48" fillId="0" borderId="34" xfId="272" applyNumberFormat="1" applyFont="1" applyBorder="1" applyAlignment="1">
      <alignment horizontal="right" vertical="center"/>
    </xf>
    <xf numFmtId="0" fontId="48" fillId="0" borderId="35" xfId="272" applyNumberFormat="1" applyFont="1" applyBorder="1" applyAlignment="1">
      <alignment horizontal="right" vertical="center"/>
    </xf>
    <xf numFmtId="0" fontId="48" fillId="0" borderId="36" xfId="272" applyNumberFormat="1" applyFont="1" applyBorder="1" applyAlignment="1">
      <alignment horizontal="right" vertical="center"/>
    </xf>
    <xf numFmtId="178" fontId="48" fillId="0" borderId="46" xfId="272" applyNumberFormat="1" applyFont="1" applyBorder="1" applyAlignment="1">
      <alignment horizontal="right" vertical="center"/>
    </xf>
    <xf numFmtId="178" fontId="48" fillId="0" borderId="47" xfId="272" applyNumberFormat="1" applyFont="1" applyBorder="1" applyAlignment="1">
      <alignment horizontal="right" vertical="center"/>
    </xf>
    <xf numFmtId="178" fontId="48" fillId="0" borderId="36" xfId="272" applyNumberFormat="1" applyFont="1" applyBorder="1" applyAlignment="1">
      <alignment horizontal="right" vertical="center"/>
    </xf>
    <xf numFmtId="178" fontId="48" fillId="0" borderId="34" xfId="272" applyNumberFormat="1" applyFont="1" applyBorder="1" applyAlignment="1">
      <alignment horizontal="right" vertical="center" shrinkToFit="1"/>
    </xf>
    <xf numFmtId="0" fontId="48" fillId="0" borderId="26" xfId="272" applyNumberFormat="1" applyFont="1" applyBorder="1">
      <alignment vertical="center"/>
    </xf>
    <xf numFmtId="0" fontId="48" fillId="0" borderId="28" xfId="272" applyNumberFormat="1" applyFont="1" applyBorder="1">
      <alignment vertical="center"/>
    </xf>
    <xf numFmtId="0" fontId="48" fillId="0" borderId="38" xfId="273" applyFont="1" applyBorder="1" applyAlignment="1">
      <alignment horizontal="right" vertical="center"/>
    </xf>
    <xf numFmtId="0" fontId="48" fillId="0" borderId="39" xfId="273" applyFont="1" applyBorder="1">
      <alignment vertical="center"/>
    </xf>
    <xf numFmtId="0" fontId="48" fillId="0" borderId="39" xfId="273" applyFont="1" applyBorder="1" applyAlignment="1">
      <alignment horizontal="right" vertical="center"/>
    </xf>
    <xf numFmtId="0" fontId="48" fillId="0" borderId="37" xfId="273" applyFont="1" applyBorder="1">
      <alignment vertical="center"/>
    </xf>
    <xf numFmtId="178" fontId="48" fillId="0" borderId="55" xfId="272" applyNumberFormat="1" applyFont="1" applyBorder="1" applyAlignment="1">
      <alignment horizontal="right" vertical="center"/>
    </xf>
    <xf numFmtId="178" fontId="48" fillId="0" borderId="26" xfId="272" applyNumberFormat="1" applyFont="1" applyBorder="1" applyAlignment="1">
      <alignment horizontal="right" vertical="center"/>
    </xf>
    <xf numFmtId="178" fontId="48" fillId="0" borderId="39" xfId="272" applyNumberFormat="1" applyFont="1" applyBorder="1" applyAlignment="1">
      <alignment horizontal="right" vertical="center"/>
    </xf>
    <xf numFmtId="178" fontId="48" fillId="0" borderId="38" xfId="272" applyNumberFormat="1" applyFont="1" applyBorder="1" applyAlignment="1">
      <alignment horizontal="right" vertical="center" shrinkToFit="1"/>
    </xf>
    <xf numFmtId="0" fontId="48" fillId="0" borderId="15" xfId="272" applyNumberFormat="1" applyFont="1" applyBorder="1" applyAlignment="1">
      <alignment horizontal="right" vertical="center"/>
    </xf>
    <xf numFmtId="0" fontId="48" fillId="0" borderId="1" xfId="272" applyNumberFormat="1" applyFont="1" applyBorder="1" applyAlignment="1">
      <alignment horizontal="right" vertical="center"/>
    </xf>
    <xf numFmtId="0" fontId="48" fillId="0" borderId="63" xfId="272" applyNumberFormat="1" applyFont="1" applyBorder="1" applyAlignment="1">
      <alignment horizontal="right" vertical="center"/>
    </xf>
    <xf numFmtId="0" fontId="48" fillId="0" borderId="13" xfId="272" applyNumberFormat="1" applyFont="1" applyBorder="1" applyAlignment="1">
      <alignment horizontal="right" vertical="center"/>
    </xf>
    <xf numFmtId="178" fontId="48" fillId="0" borderId="1" xfId="272" applyNumberFormat="1" applyFont="1" applyBorder="1" applyAlignment="1">
      <alignment horizontal="right" vertical="center"/>
    </xf>
    <xf numFmtId="178" fontId="48" fillId="0" borderId="15" xfId="272" applyNumberFormat="1" applyFont="1" applyBorder="1" applyAlignment="1">
      <alignment horizontal="right" vertical="center" shrinkToFit="1"/>
    </xf>
    <xf numFmtId="0" fontId="40" fillId="0" borderId="0" xfId="272" applyNumberFormat="1" applyFont="1">
      <alignment vertical="center"/>
    </xf>
    <xf numFmtId="0" fontId="47" fillId="0" borderId="1" xfId="271" applyNumberFormat="1" applyFont="1" applyBorder="1" applyAlignment="1">
      <alignment horizontal="left" vertical="center" shrinkToFit="1"/>
    </xf>
    <xf numFmtId="0" fontId="48" fillId="0" borderId="21" xfId="272" applyNumberFormat="1" applyFont="1" applyBorder="1" applyAlignment="1">
      <alignment horizontal="right" vertical="center"/>
    </xf>
    <xf numFmtId="0" fontId="48" fillId="0" borderId="19" xfId="272" applyNumberFormat="1" applyFont="1" applyBorder="1" applyAlignment="1">
      <alignment horizontal="right" vertical="center"/>
    </xf>
    <xf numFmtId="0" fontId="48" fillId="0" borderId="20" xfId="272" applyNumberFormat="1" applyFont="1" applyBorder="1" applyAlignment="1">
      <alignment horizontal="right" vertical="center"/>
    </xf>
    <xf numFmtId="178" fontId="48" fillId="0" borderId="19" xfId="272" applyNumberFormat="1" applyFont="1" applyBorder="1" applyAlignment="1">
      <alignment horizontal="right" vertical="center"/>
    </xf>
    <xf numFmtId="178" fontId="48" fillId="0" borderId="21" xfId="272" applyNumberFormat="1" applyFont="1" applyBorder="1" applyAlignment="1">
      <alignment horizontal="right" vertical="center" shrinkToFit="1"/>
    </xf>
    <xf numFmtId="0" fontId="49" fillId="0" borderId="13" xfId="271" applyNumberFormat="1" applyFont="1" applyBorder="1" applyAlignment="1">
      <alignment horizontal="left" vertical="center" shrinkToFit="1"/>
    </xf>
    <xf numFmtId="179" fontId="49" fillId="0" borderId="15" xfId="272" applyNumberFormat="1" applyFont="1" applyBorder="1" applyAlignment="1">
      <alignment horizontal="right" vertical="center"/>
    </xf>
    <xf numFmtId="179" fontId="49" fillId="0" borderId="1" xfId="272" applyNumberFormat="1" applyFont="1" applyBorder="1" applyAlignment="1">
      <alignment horizontal="right" vertical="center"/>
    </xf>
    <xf numFmtId="179" fontId="49" fillId="0" borderId="13" xfId="272" applyNumberFormat="1" applyFont="1" applyBorder="1" applyAlignment="1">
      <alignment horizontal="right" vertical="center"/>
    </xf>
    <xf numFmtId="179" fontId="49" fillId="0" borderId="15" xfId="272" applyNumberFormat="1" applyFont="1" applyBorder="1" applyAlignment="1">
      <alignment horizontal="right" vertical="center" shrinkToFit="1"/>
    </xf>
    <xf numFmtId="0" fontId="40" fillId="0" borderId="0" xfId="272" applyNumberFormat="1" applyFont="1" applyAlignment="1">
      <alignment horizontal="right" vertical="center"/>
    </xf>
    <xf numFmtId="0" fontId="5" fillId="0" borderId="0" xfId="272" applyNumberFormat="1" applyFont="1" applyAlignment="1">
      <alignment horizontal="right" vertical="center"/>
    </xf>
    <xf numFmtId="0" fontId="5" fillId="0" borderId="0" xfId="269" applyNumberFormat="1" applyFont="1" applyAlignment="1">
      <alignment horizontal="right" vertical="center"/>
    </xf>
    <xf numFmtId="0" fontId="50" fillId="0" borderId="0" xfId="272" applyNumberFormat="1" applyFont="1">
      <alignment vertical="center"/>
    </xf>
    <xf numFmtId="0" fontId="3" fillId="0" borderId="0" xfId="272" applyNumberFormat="1" applyAlignment="1">
      <alignment horizontal="right" vertical="center"/>
    </xf>
    <xf numFmtId="0" fontId="41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horizontal="left" vertical="center" indent="1"/>
    </xf>
    <xf numFmtId="0" fontId="5" fillId="0" borderId="0" xfId="269" applyNumberFormat="1" applyFont="1" applyAlignment="1">
      <alignment horizontal="right"/>
    </xf>
    <xf numFmtId="0" fontId="5" fillId="0" borderId="14" xfId="269" applyNumberFormat="1" applyFont="1" applyBorder="1" applyAlignment="1">
      <alignment horizontal="center" vertical="center"/>
    </xf>
    <xf numFmtId="0" fontId="5" fillId="0" borderId="19" xfId="269" applyNumberFormat="1" applyFont="1" applyBorder="1" applyAlignment="1">
      <alignment horizontal="center" vertical="center"/>
    </xf>
    <xf numFmtId="0" fontId="51" fillId="0" borderId="23" xfId="269" applyNumberFormat="1" applyFont="1" applyBorder="1" applyAlignment="1">
      <alignment horizontal="center" vertical="center"/>
    </xf>
    <xf numFmtId="178" fontId="51" fillId="0" borderId="22" xfId="2" applyNumberFormat="1" applyFont="1" applyFill="1" applyBorder="1" applyAlignment="1" applyProtection="1">
      <alignment vertical="center"/>
    </xf>
    <xf numFmtId="178" fontId="51" fillId="0" borderId="18" xfId="2" applyNumberFormat="1" applyFont="1" applyFill="1" applyBorder="1" applyAlignment="1" applyProtection="1">
      <alignment vertical="center"/>
    </xf>
    <xf numFmtId="0" fontId="5" fillId="0" borderId="16" xfId="269" applyNumberFormat="1" applyFont="1" applyBorder="1" applyAlignment="1">
      <alignment horizontal="left" vertical="center" indent="1"/>
    </xf>
    <xf numFmtId="178" fontId="5" fillId="0" borderId="17" xfId="2" applyNumberFormat="1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16" xfId="269" applyNumberFormat="1" applyFont="1" applyBorder="1" applyAlignment="1">
      <alignment horizontal="left" vertical="center" indent="2"/>
    </xf>
    <xf numFmtId="0" fontId="5" fillId="0" borderId="20" xfId="269" applyNumberFormat="1" applyFont="1" applyBorder="1" applyAlignment="1">
      <alignment horizontal="left" vertical="center" indent="2"/>
    </xf>
    <xf numFmtId="178" fontId="5" fillId="0" borderId="21" xfId="2" applyNumberFormat="1" applyFont="1" applyFill="1" applyBorder="1" applyAlignment="1">
      <alignment vertical="center"/>
    </xf>
    <xf numFmtId="178" fontId="5" fillId="0" borderId="19" xfId="2" applyNumberFormat="1" applyFont="1" applyFill="1" applyBorder="1" applyAlignment="1">
      <alignment vertical="center"/>
    </xf>
    <xf numFmtId="0" fontId="49" fillId="0" borderId="0" xfId="269" applyNumberFormat="1" applyFont="1"/>
    <xf numFmtId="0" fontId="49" fillId="0" borderId="0" xfId="269" applyNumberFormat="1" applyFont="1" applyAlignment="1">
      <alignment textRotation="255"/>
    </xf>
    <xf numFmtId="0" fontId="5" fillId="0" borderId="64" xfId="269" applyNumberFormat="1" applyFont="1" applyBorder="1" applyAlignment="1">
      <alignment horizontal="center" vertical="center"/>
    </xf>
    <xf numFmtId="0" fontId="5" fillId="0" borderId="13" xfId="269" applyNumberFormat="1" applyFont="1" applyBorder="1" applyAlignment="1">
      <alignment horizontal="center" vertical="center"/>
    </xf>
    <xf numFmtId="0" fontId="5" fillId="0" borderId="24" xfId="269" applyNumberFormat="1" applyFont="1" applyBorder="1" applyAlignment="1">
      <alignment horizontal="center" vertical="center"/>
    </xf>
    <xf numFmtId="0" fontId="5" fillId="0" borderId="23" xfId="269" applyNumberFormat="1" applyFont="1" applyBorder="1" applyAlignment="1">
      <alignment horizontal="center" vertical="center"/>
    </xf>
    <xf numFmtId="0" fontId="41" fillId="0" borderId="24" xfId="269" applyNumberFormat="1" applyFont="1" applyBorder="1" applyAlignment="1">
      <alignment horizontal="center" vertical="center"/>
    </xf>
    <xf numFmtId="0" fontId="5" fillId="0" borderId="65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0" fontId="41" fillId="0" borderId="22" xfId="269" applyNumberFormat="1" applyFont="1" applyBorder="1" applyAlignment="1">
      <alignment horizontal="center" vertical="center"/>
    </xf>
    <xf numFmtId="0" fontId="5" fillId="0" borderId="64" xfId="269" applyNumberFormat="1" applyFont="1" applyBorder="1" applyAlignment="1">
      <alignment horizontal="left" vertical="center" indent="1" shrinkToFit="1"/>
    </xf>
    <xf numFmtId="0" fontId="5" fillId="0" borderId="23" xfId="269" applyNumberFormat="1" applyFont="1" applyBorder="1" applyAlignment="1">
      <alignment vertical="center" shrinkToFit="1"/>
    </xf>
    <xf numFmtId="178" fontId="5" fillId="0" borderId="18" xfId="269" applyNumberFormat="1" applyFont="1" applyBorder="1" applyAlignment="1">
      <alignment vertical="center"/>
    </xf>
    <xf numFmtId="178" fontId="41" fillId="0" borderId="18" xfId="269" applyNumberFormat="1" applyFont="1" applyBorder="1" applyAlignment="1">
      <alignment vertical="center"/>
    </xf>
    <xf numFmtId="0" fontId="5" fillId="0" borderId="66" xfId="269" applyNumberFormat="1" applyFont="1" applyBorder="1" applyAlignment="1">
      <alignment horizontal="left" vertical="center" indent="1" shrinkToFit="1"/>
    </xf>
    <xf numFmtId="0" fontId="5" fillId="0" borderId="16" xfId="269" applyNumberFormat="1" applyFont="1" applyBorder="1" applyAlignment="1">
      <alignment vertical="center" shrinkToFit="1"/>
    </xf>
    <xf numFmtId="178" fontId="5" fillId="0" borderId="0" xfId="269" applyNumberFormat="1" applyFont="1" applyAlignment="1">
      <alignment vertical="center"/>
    </xf>
    <xf numFmtId="178" fontId="41" fillId="0" borderId="0" xfId="269" applyNumberFormat="1" applyFont="1" applyAlignment="1">
      <alignment vertical="center"/>
    </xf>
    <xf numFmtId="178" fontId="41" fillId="0" borderId="0" xfId="269" applyNumberFormat="1" applyFont="1" applyAlignment="1">
      <alignment horizontal="right" vertical="center"/>
    </xf>
    <xf numFmtId="0" fontId="5" fillId="0" borderId="16" xfId="269" applyNumberFormat="1" applyFont="1" applyBorder="1" applyAlignment="1">
      <alignment horizontal="left" vertical="center" shrinkToFit="1"/>
    </xf>
    <xf numFmtId="0" fontId="5" fillId="0" borderId="67" xfId="269" applyNumberFormat="1" applyFont="1" applyBorder="1" applyAlignment="1">
      <alignment horizontal="left" vertical="center" indent="1" shrinkToFit="1"/>
    </xf>
    <xf numFmtId="0" fontId="5" fillId="0" borderId="20" xfId="269" applyNumberFormat="1" applyFont="1" applyBorder="1" applyAlignment="1">
      <alignment vertical="center" shrinkToFit="1"/>
    </xf>
    <xf numFmtId="178" fontId="5" fillId="0" borderId="19" xfId="269" applyNumberFormat="1" applyFont="1" applyBorder="1" applyAlignment="1">
      <alignment vertical="center"/>
    </xf>
    <xf numFmtId="178" fontId="41" fillId="0" borderId="19" xfId="269" applyNumberFormat="1" applyFont="1" applyBorder="1" applyAlignment="1">
      <alignment vertical="center"/>
    </xf>
    <xf numFmtId="0" fontId="49" fillId="0" borderId="0" xfId="269" applyNumberFormat="1" applyFont="1" applyAlignment="1">
      <alignment vertical="center"/>
    </xf>
    <xf numFmtId="0" fontId="41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19" xfId="2" applyNumberFormat="1" applyFont="1" applyFill="1" applyBorder="1" applyAlignment="1" applyProtection="1">
      <alignment horizontal="left" vertical="center" indent="1"/>
    </xf>
    <xf numFmtId="0" fontId="5" fillId="0" borderId="19" xfId="2" applyNumberFormat="1" applyFont="1" applyFill="1" applyBorder="1" applyAlignment="1" applyProtection="1">
      <alignment horizontal="right"/>
    </xf>
    <xf numFmtId="0" fontId="5" fillId="0" borderId="19" xfId="2" applyNumberFormat="1" applyFont="1" applyFill="1" applyBorder="1" applyAlignment="1" applyProtection="1">
      <alignment horizontal="center" vertical="center"/>
    </xf>
    <xf numFmtId="0" fontId="41" fillId="0" borderId="14" xfId="2" applyNumberFormat="1" applyFont="1" applyFill="1" applyBorder="1" applyAlignment="1" applyProtection="1">
      <alignment horizontal="center" vertical="center"/>
    </xf>
    <xf numFmtId="0" fontId="5" fillId="0" borderId="14" xfId="2" applyNumberFormat="1" applyFont="1" applyFill="1" applyBorder="1" applyAlignment="1" applyProtection="1">
      <alignment horizontal="center" vertical="center"/>
    </xf>
    <xf numFmtId="0" fontId="5" fillId="0" borderId="16" xfId="2" quotePrefix="1" applyNumberFormat="1" applyFont="1" applyFill="1" applyBorder="1" applyAlignment="1" applyProtection="1">
      <alignment horizontal="right" vertical="center" indent="1"/>
    </xf>
    <xf numFmtId="178" fontId="51" fillId="0" borderId="17" xfId="2" applyNumberFormat="1" applyFont="1" applyFill="1" applyBorder="1" applyAlignment="1" applyProtection="1">
      <alignment horizontal="right" vertical="center" shrinkToFit="1"/>
    </xf>
    <xf numFmtId="178" fontId="5" fillId="0" borderId="0" xfId="2" applyNumberFormat="1" applyFont="1" applyFill="1" applyBorder="1" applyAlignment="1" applyProtection="1">
      <alignment horizontal="right" vertical="center" shrinkToFit="1"/>
    </xf>
    <xf numFmtId="0" fontId="5" fillId="0" borderId="0" xfId="2" quotePrefix="1" applyNumberFormat="1" applyFont="1" applyFill="1" applyBorder="1" applyAlignment="1" applyProtection="1">
      <alignment horizontal="right" vertical="center" indent="1"/>
    </xf>
    <xf numFmtId="0" fontId="5" fillId="0" borderId="18" xfId="2" applyNumberFormat="1" applyFont="1" applyFill="1" applyBorder="1" applyAlignment="1" applyProtection="1">
      <alignment vertical="center"/>
    </xf>
    <xf numFmtId="0" fontId="5" fillId="0" borderId="18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Alignment="1" applyProtection="1">
      <alignment horizontal="right" vertical="center"/>
    </xf>
    <xf numFmtId="0" fontId="52" fillId="0" borderId="19" xfId="269" applyNumberFormat="1" applyFont="1" applyBorder="1" applyAlignment="1">
      <alignment horizontal="left" vertical="center" indent="1"/>
    </xf>
    <xf numFmtId="0" fontId="5" fillId="0" borderId="19" xfId="269" applyNumberFormat="1" applyFont="1" applyBorder="1" applyAlignment="1">
      <alignment horizontal="right"/>
    </xf>
    <xf numFmtId="0" fontId="53" fillId="0" borderId="19" xfId="269" applyNumberFormat="1" applyFont="1" applyBorder="1" applyAlignment="1">
      <alignment horizontal="center" vertical="center" wrapText="1"/>
    </xf>
    <xf numFmtId="0" fontId="5" fillId="0" borderId="14" xfId="269" applyNumberFormat="1" applyFont="1" applyBorder="1" applyAlignment="1">
      <alignment horizontal="center" vertical="center" wrapText="1"/>
    </xf>
    <xf numFmtId="0" fontId="5" fillId="0" borderId="15" xfId="269" applyNumberFormat="1" applyFont="1" applyBorder="1" applyAlignment="1">
      <alignment horizontal="center" vertical="center" wrapText="1"/>
    </xf>
    <xf numFmtId="0" fontId="41" fillId="0" borderId="14" xfId="269" applyNumberFormat="1" applyFont="1" applyBorder="1" applyAlignment="1">
      <alignment horizontal="center" vertical="center" wrapText="1"/>
    </xf>
    <xf numFmtId="0" fontId="5" fillId="0" borderId="0" xfId="269" applyNumberFormat="1" applyFont="1" applyAlignment="1">
      <alignment vertical="center" wrapText="1"/>
    </xf>
    <xf numFmtId="0" fontId="53" fillId="0" borderId="23" xfId="269" quotePrefix="1" applyNumberFormat="1" applyFont="1" applyBorder="1" applyAlignment="1">
      <alignment horizontal="right" vertical="center" indent="1"/>
    </xf>
    <xf numFmtId="178" fontId="53" fillId="0" borderId="0" xfId="2" applyNumberFormat="1" applyFont="1" applyFill="1" applyBorder="1" applyAlignment="1" applyProtection="1">
      <alignment horizontal="right" vertical="center" shrinkToFit="1"/>
    </xf>
    <xf numFmtId="178" fontId="53" fillId="0" borderId="0" xfId="2" applyNumberFormat="1" applyFont="1" applyFill="1" applyBorder="1" applyAlignment="1" applyProtection="1">
      <alignment horizontal="right" vertical="center"/>
    </xf>
    <xf numFmtId="178" fontId="53" fillId="0" borderId="18" xfId="2" applyNumberFormat="1" applyFont="1" applyFill="1" applyBorder="1" applyAlignment="1" applyProtection="1">
      <alignment horizontal="right" vertical="center"/>
    </xf>
    <xf numFmtId="178" fontId="54" fillId="0" borderId="0" xfId="269" applyNumberFormat="1" applyFont="1" applyAlignment="1">
      <alignment horizontal="right" vertical="center"/>
    </xf>
    <xf numFmtId="0" fontId="53" fillId="0" borderId="16" xfId="269" quotePrefix="1" applyNumberFormat="1" applyFont="1" applyBorder="1" applyAlignment="1">
      <alignment horizontal="right" vertical="center" indent="1"/>
    </xf>
    <xf numFmtId="178" fontId="53" fillId="34" borderId="0" xfId="2" applyNumberFormat="1" applyFont="1" applyFill="1" applyBorder="1" applyAlignment="1" applyProtection="1">
      <alignment horizontal="right" vertical="center" shrinkToFit="1"/>
    </xf>
    <xf numFmtId="178" fontId="53" fillId="34" borderId="0" xfId="2" applyNumberFormat="1" applyFont="1" applyFill="1" applyBorder="1" applyAlignment="1" applyProtection="1">
      <alignment horizontal="right" vertical="center"/>
    </xf>
    <xf numFmtId="0" fontId="53" fillId="0" borderId="20" xfId="269" quotePrefix="1" applyNumberFormat="1" applyFont="1" applyBorder="1" applyAlignment="1">
      <alignment horizontal="right" vertical="center" indent="1"/>
    </xf>
    <xf numFmtId="178" fontId="53" fillId="0" borderId="19" xfId="2" applyNumberFormat="1" applyFont="1" applyFill="1" applyBorder="1" applyAlignment="1" applyProtection="1">
      <alignment horizontal="right" vertical="center" shrinkToFit="1"/>
    </xf>
    <xf numFmtId="178" fontId="53" fillId="0" borderId="19" xfId="2" applyNumberFormat="1" applyFont="1" applyFill="1" applyBorder="1" applyAlignment="1" applyProtection="1">
      <alignment horizontal="right" vertical="center"/>
    </xf>
    <xf numFmtId="178" fontId="54" fillId="0" borderId="19" xfId="269" applyNumberFormat="1" applyFont="1" applyBorder="1" applyAlignment="1">
      <alignment horizontal="right" vertical="center"/>
    </xf>
    <xf numFmtId="0" fontId="50" fillId="0" borderId="0" xfId="272" applyNumberFormat="1" applyFont="1" applyAlignment="1">
      <alignment vertical="center"/>
    </xf>
    <xf numFmtId="0" fontId="3" fillId="0" borderId="0" xfId="272" applyNumberFormat="1" applyAlignment="1">
      <alignment vertical="center"/>
    </xf>
    <xf numFmtId="0" fontId="55" fillId="0" borderId="0" xfId="274" applyNumberFormat="1" applyAlignment="1">
      <alignment vertical="center"/>
    </xf>
    <xf numFmtId="0" fontId="55" fillId="0" borderId="0" xfId="274">
      <alignment vertical="center"/>
    </xf>
    <xf numFmtId="0" fontId="55" fillId="0" borderId="0" xfId="274" applyNumberFormat="1" applyFill="1" applyAlignment="1" applyProtection="1">
      <alignment vertical="center"/>
    </xf>
    <xf numFmtId="0" fontId="5" fillId="0" borderId="0" xfId="270" applyNumberFormat="1" applyFont="1" applyAlignment="1">
      <alignment vertical="center"/>
    </xf>
    <xf numFmtId="0" fontId="55" fillId="34" borderId="0" xfId="274" applyNumberFormat="1" applyFill="1" applyAlignment="1">
      <alignment vertical="center"/>
    </xf>
    <xf numFmtId="178" fontId="48" fillId="0" borderId="27" xfId="271" applyNumberFormat="1" applyFont="1" applyBorder="1" applyAlignment="1">
      <alignment horizontal="right" vertical="center"/>
    </xf>
    <xf numFmtId="178" fontId="48" fillId="0" borderId="26" xfId="271" applyNumberFormat="1" applyFont="1" applyBorder="1" applyAlignment="1">
      <alignment horizontal="right" vertical="center"/>
    </xf>
    <xf numFmtId="178" fontId="48" fillId="0" borderId="28" xfId="271" applyNumberFormat="1" applyFont="1" applyBorder="1" applyAlignment="1">
      <alignment horizontal="right" vertical="center"/>
    </xf>
    <xf numFmtId="178" fontId="48" fillId="0" borderId="27" xfId="271" applyNumberFormat="1" applyFont="1" applyBorder="1" applyAlignment="1">
      <alignment vertical="center" shrinkToFit="1"/>
    </xf>
    <xf numFmtId="0" fontId="6" fillId="0" borderId="15" xfId="271" applyNumberFormat="1" applyFont="1" applyBorder="1" applyAlignment="1">
      <alignment horizontal="center" vertical="center"/>
    </xf>
    <xf numFmtId="0" fontId="6" fillId="0" borderId="1" xfId="271" applyNumberFormat="1" applyFont="1" applyBorder="1" applyAlignment="1">
      <alignment horizontal="center" vertical="center"/>
    </xf>
    <xf numFmtId="0" fontId="6" fillId="0" borderId="13" xfId="271" applyNumberFormat="1" applyFont="1" applyBorder="1" applyAlignment="1">
      <alignment horizontal="center" vertical="center"/>
    </xf>
    <xf numFmtId="178" fontId="48" fillId="0" borderId="27" xfId="272" applyNumberFormat="1" applyFont="1" applyBorder="1" applyAlignment="1">
      <alignment horizontal="right" vertical="center"/>
    </xf>
    <xf numFmtId="178" fontId="48" fillId="0" borderId="26" xfId="272" applyNumberFormat="1" applyFont="1" applyBorder="1" applyAlignment="1">
      <alignment horizontal="right" vertical="center"/>
    </xf>
    <xf numFmtId="178" fontId="48" fillId="0" borderId="28" xfId="272" applyNumberFormat="1" applyFont="1" applyBorder="1" applyAlignment="1">
      <alignment horizontal="right" vertical="center"/>
    </xf>
    <xf numFmtId="178" fontId="48" fillId="0" borderId="27" xfId="272" applyNumberFormat="1" applyFont="1" applyBorder="1" applyAlignment="1">
      <alignment vertical="center" shrinkToFit="1"/>
    </xf>
    <xf numFmtId="178" fontId="48" fillId="0" borderId="31" xfId="271" applyNumberFormat="1" applyFont="1" applyBorder="1" applyAlignment="1">
      <alignment horizontal="right" vertical="center"/>
    </xf>
    <xf numFmtId="178" fontId="48" fillId="0" borderId="17" xfId="271" applyNumberFormat="1" applyFont="1" applyBorder="1" applyAlignment="1">
      <alignment horizontal="right" vertical="center"/>
    </xf>
    <xf numFmtId="178" fontId="48" fillId="0" borderId="34" xfId="271" applyNumberFormat="1" applyFont="1" applyBorder="1" applyAlignment="1">
      <alignment horizontal="right" vertical="center"/>
    </xf>
    <xf numFmtId="178" fontId="48" fillId="0" borderId="32" xfId="271" applyNumberFormat="1" applyFont="1" applyBorder="1" applyAlignment="1">
      <alignment horizontal="right" vertical="center"/>
    </xf>
    <xf numFmtId="178" fontId="48" fillId="0" borderId="0" xfId="271" applyNumberFormat="1" applyFont="1" applyAlignment="1">
      <alignment horizontal="right" vertical="center"/>
    </xf>
    <xf numFmtId="178" fontId="48" fillId="0" borderId="35" xfId="271" applyNumberFormat="1" applyFont="1" applyBorder="1" applyAlignment="1">
      <alignment horizontal="right" vertical="center"/>
    </xf>
    <xf numFmtId="178" fontId="48" fillId="0" borderId="33" xfId="271" applyNumberFormat="1" applyFont="1" applyBorder="1" applyAlignment="1">
      <alignment horizontal="right" vertical="center"/>
    </xf>
    <xf numFmtId="178" fontId="48" fillId="0" borderId="16" xfId="271" applyNumberFormat="1" applyFont="1" applyBorder="1" applyAlignment="1">
      <alignment horizontal="right" vertical="center"/>
    </xf>
    <xf numFmtId="178" fontId="48" fillId="0" borderId="36" xfId="271" applyNumberFormat="1" applyFont="1" applyBorder="1" applyAlignment="1">
      <alignment horizontal="right" vertical="center"/>
    </xf>
    <xf numFmtId="178" fontId="48" fillId="0" borderId="31" xfId="271" applyNumberFormat="1" applyFont="1" applyBorder="1" applyAlignment="1">
      <alignment vertical="center" shrinkToFit="1"/>
    </xf>
    <xf numFmtId="178" fontId="48" fillId="0" borderId="17" xfId="271" applyNumberFormat="1" applyFont="1" applyBorder="1" applyAlignment="1">
      <alignment vertical="center" shrinkToFit="1"/>
    </xf>
    <xf numFmtId="178" fontId="48" fillId="0" borderId="34" xfId="271" applyNumberFormat="1" applyFont="1" applyBorder="1" applyAlignment="1">
      <alignment vertical="center" shrinkToFit="1"/>
    </xf>
    <xf numFmtId="178" fontId="48" fillId="0" borderId="31" xfId="2" applyNumberFormat="1" applyFont="1" applyFill="1" applyBorder="1" applyAlignment="1">
      <alignment horizontal="right" vertical="center"/>
    </xf>
    <xf numFmtId="178" fontId="48" fillId="0" borderId="17" xfId="2" applyNumberFormat="1" applyFont="1" applyFill="1" applyBorder="1" applyAlignment="1">
      <alignment horizontal="right" vertical="center"/>
    </xf>
    <xf numFmtId="178" fontId="48" fillId="0" borderId="34" xfId="2" applyNumberFormat="1" applyFont="1" applyFill="1" applyBorder="1" applyAlignment="1">
      <alignment horizontal="right" vertical="center"/>
    </xf>
    <xf numFmtId="178" fontId="48" fillId="0" borderId="32" xfId="2" applyNumberFormat="1" applyFont="1" applyFill="1" applyBorder="1" applyAlignment="1">
      <alignment horizontal="right" vertical="center"/>
    </xf>
    <xf numFmtId="178" fontId="48" fillId="0" borderId="0" xfId="2" applyNumberFormat="1" applyFont="1" applyFill="1" applyBorder="1" applyAlignment="1">
      <alignment horizontal="right" vertical="center"/>
    </xf>
    <xf numFmtId="178" fontId="48" fillId="0" borderId="35" xfId="2" applyNumberFormat="1" applyFont="1" applyFill="1" applyBorder="1" applyAlignment="1">
      <alignment horizontal="right" vertical="center"/>
    </xf>
    <xf numFmtId="178" fontId="48" fillId="0" borderId="33" xfId="2" applyNumberFormat="1" applyFont="1" applyFill="1" applyBorder="1" applyAlignment="1">
      <alignment horizontal="right" vertical="center"/>
    </xf>
    <xf numFmtId="178" fontId="48" fillId="0" borderId="16" xfId="2" applyNumberFormat="1" applyFont="1" applyFill="1" applyBorder="1" applyAlignment="1">
      <alignment horizontal="right" vertical="center"/>
    </xf>
    <xf numFmtId="178" fontId="48" fillId="0" borderId="36" xfId="2" applyNumberFormat="1" applyFont="1" applyFill="1" applyBorder="1" applyAlignment="1">
      <alignment horizontal="right" vertical="center"/>
    </xf>
    <xf numFmtId="178" fontId="48" fillId="0" borderId="31" xfId="2" applyNumberFormat="1" applyFont="1" applyFill="1" applyBorder="1" applyAlignment="1">
      <alignment horizontal="right" vertical="center" shrinkToFit="1"/>
    </xf>
    <xf numFmtId="178" fontId="48" fillId="0" borderId="17" xfId="2" applyNumberFormat="1" applyFont="1" applyFill="1" applyBorder="1" applyAlignment="1">
      <alignment horizontal="right" vertical="center" shrinkToFit="1"/>
    </xf>
    <xf numFmtId="178" fontId="48" fillId="0" borderId="34" xfId="2" applyNumberFormat="1" applyFont="1" applyFill="1" applyBorder="1" applyAlignment="1">
      <alignment horizontal="right" vertical="center" shrinkToFit="1"/>
    </xf>
    <xf numFmtId="178" fontId="48" fillId="0" borderId="31" xfId="271" applyNumberFormat="1" applyFont="1" applyBorder="1" applyAlignment="1">
      <alignment horizontal="right" vertical="center" shrinkToFit="1"/>
    </xf>
    <xf numFmtId="178" fontId="48" fillId="0" borderId="34" xfId="271" applyNumberFormat="1" applyFont="1" applyBorder="1" applyAlignment="1">
      <alignment horizontal="right" vertical="center" shrinkToFit="1"/>
    </xf>
    <xf numFmtId="178" fontId="48" fillId="0" borderId="27" xfId="2" applyNumberFormat="1" applyFont="1" applyFill="1" applyBorder="1" applyAlignment="1">
      <alignment horizontal="right" vertical="center"/>
    </xf>
    <xf numFmtId="178" fontId="48" fillId="0" borderId="26" xfId="2" applyNumberFormat="1" applyFont="1" applyFill="1" applyBorder="1" applyAlignment="1">
      <alignment horizontal="right" vertical="center"/>
    </xf>
    <xf numFmtId="178" fontId="48" fillId="0" borderId="28" xfId="2" applyNumberFormat="1" applyFont="1" applyFill="1" applyBorder="1" applyAlignment="1">
      <alignment horizontal="right" vertical="center"/>
    </xf>
    <xf numFmtId="178" fontId="48" fillId="0" borderId="27" xfId="2" applyNumberFormat="1" applyFont="1" applyFill="1" applyBorder="1" applyAlignment="1">
      <alignment horizontal="right" vertical="center" shrinkToFit="1"/>
    </xf>
    <xf numFmtId="178" fontId="48" fillId="0" borderId="31" xfId="272" applyNumberFormat="1" applyFont="1" applyBorder="1" applyAlignment="1">
      <alignment horizontal="right" vertical="center"/>
    </xf>
    <xf numFmtId="178" fontId="48" fillId="0" borderId="17" xfId="272" applyNumberFormat="1" applyFont="1" applyBorder="1" applyAlignment="1">
      <alignment horizontal="right" vertical="center"/>
    </xf>
    <xf numFmtId="178" fontId="48" fillId="0" borderId="18" xfId="272" applyNumberFormat="1" applyFont="1" applyBorder="1" applyAlignment="1">
      <alignment horizontal="right" vertical="center"/>
    </xf>
    <xf numFmtId="178" fontId="48" fillId="0" borderId="0" xfId="272" applyNumberFormat="1" applyFont="1" applyAlignment="1">
      <alignment horizontal="right" vertical="center"/>
    </xf>
    <xf numFmtId="178" fontId="48" fillId="0" borderId="35" xfId="272" applyNumberFormat="1" applyFont="1" applyBorder="1" applyAlignment="1">
      <alignment horizontal="right" vertical="center"/>
    </xf>
    <xf numFmtId="178" fontId="48" fillId="0" borderId="23" xfId="272" applyNumberFormat="1" applyFont="1" applyBorder="1" applyAlignment="1">
      <alignment horizontal="right" vertical="center"/>
    </xf>
    <xf numFmtId="178" fontId="48" fillId="0" borderId="16" xfId="272" applyNumberFormat="1" applyFont="1" applyBorder="1" applyAlignment="1">
      <alignment horizontal="right" vertical="center"/>
    </xf>
    <xf numFmtId="178" fontId="48" fillId="0" borderId="36" xfId="272" applyNumberFormat="1" applyFont="1" applyBorder="1" applyAlignment="1">
      <alignment horizontal="right" vertical="center"/>
    </xf>
    <xf numFmtId="178" fontId="48" fillId="0" borderId="22" xfId="272" applyNumberFormat="1" applyFont="1" applyBorder="1" applyAlignment="1">
      <alignment horizontal="right" vertical="center" shrinkToFit="1"/>
    </xf>
    <xf numFmtId="178" fontId="48" fillId="0" borderId="17" xfId="272" applyNumberFormat="1" applyFont="1" applyBorder="1" applyAlignment="1">
      <alignment horizontal="right" vertical="center" shrinkToFit="1"/>
    </xf>
    <xf numFmtId="178" fontId="48" fillId="0" borderId="34" xfId="272" applyNumberFormat="1" applyFont="1" applyBorder="1" applyAlignment="1">
      <alignment horizontal="right" vertical="center" shrinkToFit="1"/>
    </xf>
    <xf numFmtId="178" fontId="48" fillId="0" borderId="42" xfId="272" applyNumberFormat="1" applyFont="1" applyBorder="1" applyAlignment="1">
      <alignment horizontal="right" vertical="center"/>
    </xf>
    <xf numFmtId="178" fontId="48" fillId="0" borderId="45" xfId="272" applyNumberFormat="1" applyFont="1" applyBorder="1" applyAlignment="1">
      <alignment horizontal="right" vertical="center"/>
    </xf>
    <xf numFmtId="178" fontId="48" fillId="0" borderId="46" xfId="272" applyNumberFormat="1" applyFont="1" applyBorder="1" applyAlignment="1">
      <alignment horizontal="right" vertical="center"/>
    </xf>
    <xf numFmtId="178" fontId="48" fillId="0" borderId="43" xfId="272" applyNumberFormat="1" applyFont="1" applyBorder="1" applyAlignment="1">
      <alignment horizontal="right" vertical="center"/>
    </xf>
    <xf numFmtId="178" fontId="48" fillId="0" borderId="47" xfId="272" applyNumberFormat="1" applyFont="1" applyBorder="1" applyAlignment="1">
      <alignment horizontal="right" vertical="center"/>
    </xf>
    <xf numFmtId="178" fontId="48" fillId="0" borderId="44" xfId="272" applyNumberFormat="1" applyFont="1" applyBorder="1" applyAlignment="1">
      <alignment horizontal="right" vertical="center"/>
    </xf>
    <xf numFmtId="178" fontId="48" fillId="0" borderId="48" xfId="272" applyNumberFormat="1" applyFont="1" applyBorder="1" applyAlignment="1">
      <alignment horizontal="right" vertical="center"/>
    </xf>
    <xf numFmtId="178" fontId="48" fillId="0" borderId="49" xfId="272" applyNumberFormat="1" applyFont="1" applyBorder="1" applyAlignment="1">
      <alignment horizontal="right" vertical="center"/>
    </xf>
    <xf numFmtId="178" fontId="48" fillId="0" borderId="52" xfId="272" applyNumberFormat="1" applyFont="1" applyBorder="1" applyAlignment="1">
      <alignment horizontal="right" vertical="center"/>
    </xf>
    <xf numFmtId="178" fontId="48" fillId="0" borderId="50" xfId="272" applyNumberFormat="1" applyFont="1" applyBorder="1" applyAlignment="1">
      <alignment horizontal="right" vertical="center"/>
    </xf>
    <xf numFmtId="178" fontId="48" fillId="0" borderId="53" xfId="272" applyNumberFormat="1" applyFont="1" applyBorder="1" applyAlignment="1">
      <alignment horizontal="right" vertical="center"/>
    </xf>
    <xf numFmtId="178" fontId="48" fillId="0" borderId="51" xfId="272" applyNumberFormat="1" applyFont="1" applyBorder="1" applyAlignment="1">
      <alignment horizontal="right" vertical="center"/>
    </xf>
    <xf numFmtId="178" fontId="48" fillId="0" borderId="54" xfId="272" applyNumberFormat="1" applyFont="1" applyBorder="1" applyAlignment="1">
      <alignment horizontal="right" vertical="center"/>
    </xf>
    <xf numFmtId="178" fontId="48" fillId="0" borderId="31" xfId="272" applyNumberFormat="1" applyFont="1" applyBorder="1" applyAlignment="1">
      <alignment horizontal="right" vertical="center" shrinkToFit="1"/>
    </xf>
    <xf numFmtId="178" fontId="48" fillId="0" borderId="21" xfId="272" applyNumberFormat="1" applyFont="1" applyBorder="1" applyAlignment="1">
      <alignment horizontal="right" vertical="center" shrinkToFit="1"/>
    </xf>
    <xf numFmtId="178" fontId="48" fillId="0" borderId="61" xfId="272" applyNumberFormat="1" applyFont="1" applyBorder="1" applyAlignment="1">
      <alignment horizontal="right" vertical="center"/>
    </xf>
    <xf numFmtId="178" fontId="48" fillId="0" borderId="60" xfId="272" applyNumberFormat="1" applyFont="1" applyBorder="1" applyAlignment="1">
      <alignment horizontal="center" vertical="center"/>
    </xf>
    <xf numFmtId="178" fontId="48" fillId="0" borderId="62" xfId="272" applyNumberFormat="1" applyFont="1" applyBorder="1" applyAlignment="1">
      <alignment horizontal="center" vertical="center"/>
    </xf>
    <xf numFmtId="178" fontId="48" fillId="0" borderId="33" xfId="272" applyNumberFormat="1" applyFont="1" applyBorder="1" applyAlignment="1">
      <alignment horizontal="right" vertical="center"/>
    </xf>
    <xf numFmtId="178" fontId="48" fillId="0" borderId="20" xfId="272" applyNumberFormat="1" applyFont="1" applyBorder="1" applyAlignment="1">
      <alignment horizontal="right" vertical="center"/>
    </xf>
    <xf numFmtId="0" fontId="48" fillId="0" borderId="31" xfId="272" applyNumberFormat="1" applyFont="1" applyBorder="1" applyAlignment="1">
      <alignment horizontal="right" vertical="center"/>
    </xf>
    <xf numFmtId="0" fontId="48" fillId="0" borderId="34" xfId="272" applyNumberFormat="1" applyFont="1" applyBorder="1" applyAlignment="1">
      <alignment horizontal="right" vertical="center"/>
    </xf>
    <xf numFmtId="0" fontId="48" fillId="0" borderId="32" xfId="272" applyNumberFormat="1" applyFont="1" applyBorder="1" applyAlignment="1">
      <alignment horizontal="right" vertical="center"/>
    </xf>
    <xf numFmtId="0" fontId="48" fillId="0" borderId="35" xfId="272" applyNumberFormat="1" applyFont="1" applyBorder="1" applyAlignment="1">
      <alignment horizontal="right" vertical="center"/>
    </xf>
    <xf numFmtId="0" fontId="48" fillId="0" borderId="33" xfId="272" applyNumberFormat="1" applyFont="1" applyBorder="1" applyAlignment="1">
      <alignment horizontal="right" vertical="center"/>
    </xf>
    <xf numFmtId="0" fontId="48" fillId="0" borderId="36" xfId="272" applyNumberFormat="1" applyFont="1" applyBorder="1" applyAlignment="1">
      <alignment horizontal="right" vertical="center"/>
    </xf>
    <xf numFmtId="178" fontId="48" fillId="0" borderId="31" xfId="100" applyNumberFormat="1" applyFont="1" applyFill="1" applyBorder="1" applyAlignment="1">
      <alignment horizontal="right" vertical="center"/>
    </xf>
    <xf numFmtId="178" fontId="48" fillId="0" borderId="34" xfId="100" applyNumberFormat="1" applyFont="1" applyFill="1" applyBorder="1" applyAlignment="1">
      <alignment horizontal="right" vertical="center"/>
    </xf>
    <xf numFmtId="178" fontId="48" fillId="0" borderId="32" xfId="272" applyNumberFormat="1" applyFont="1" applyBorder="1" applyAlignment="1">
      <alignment horizontal="right" vertical="center"/>
    </xf>
    <xf numFmtId="178" fontId="48" fillId="0" borderId="34" xfId="272" applyNumberFormat="1" applyFont="1" applyBorder="1" applyAlignment="1">
      <alignment horizontal="right" vertical="center"/>
    </xf>
    <xf numFmtId="0" fontId="5" fillId="0" borderId="23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0" fontId="5" fillId="0" borderId="20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13" xfId="269" applyNumberFormat="1" applyFont="1" applyBorder="1" applyAlignment="1">
      <alignment horizontal="center" vertical="center" wrapText="1"/>
    </xf>
    <xf numFmtId="0" fontId="5" fillId="0" borderId="14" xfId="269" applyNumberFormat="1" applyFont="1" applyBorder="1" applyAlignment="1">
      <alignment horizontal="center" vertical="center" wrapText="1"/>
    </xf>
    <xf numFmtId="0" fontId="5" fillId="0" borderId="15" xfId="269" applyNumberFormat="1" applyFont="1" applyBorder="1" applyAlignment="1">
      <alignment horizontal="center" vertical="center" shrinkToFit="1"/>
    </xf>
    <xf numFmtId="0" fontId="5" fillId="0" borderId="1" xfId="269" applyNumberFormat="1" applyFont="1" applyBorder="1" applyAlignment="1">
      <alignment horizontal="center" vertical="center" shrinkToFit="1"/>
    </xf>
    <xf numFmtId="0" fontId="5" fillId="0" borderId="13" xfId="269" applyNumberFormat="1" applyFont="1" applyBorder="1" applyAlignment="1">
      <alignment horizontal="center" vertical="center" shrinkToFit="1"/>
    </xf>
  </cellXfs>
  <cellStyles count="275">
    <cellStyle name="20% - アクセント 1 2" xfId="31" xr:uid="{00000000-0005-0000-0000-000000000000}"/>
    <cellStyle name="20% - アクセント 1 3" xfId="32" xr:uid="{00000000-0005-0000-0000-000001000000}"/>
    <cellStyle name="20% - アクセント 2 2" xfId="33" xr:uid="{00000000-0005-0000-0000-000002000000}"/>
    <cellStyle name="20% - アクセント 2 3" xfId="34" xr:uid="{00000000-0005-0000-0000-000003000000}"/>
    <cellStyle name="20% - アクセント 3 2" xfId="35" xr:uid="{00000000-0005-0000-0000-000004000000}"/>
    <cellStyle name="20% - アクセント 3 3" xfId="36" xr:uid="{00000000-0005-0000-0000-000005000000}"/>
    <cellStyle name="20% - アクセント 4 2" xfId="37" xr:uid="{00000000-0005-0000-0000-000006000000}"/>
    <cellStyle name="20% - アクセント 4 3" xfId="38" xr:uid="{00000000-0005-0000-0000-000007000000}"/>
    <cellStyle name="20% - アクセント 5 2" xfId="39" xr:uid="{00000000-0005-0000-0000-000008000000}"/>
    <cellStyle name="20% - アクセント 5 3" xfId="40" xr:uid="{00000000-0005-0000-0000-000009000000}"/>
    <cellStyle name="20% - アクセント 6 2" xfId="41" xr:uid="{00000000-0005-0000-0000-00000A000000}"/>
    <cellStyle name="20% - アクセント 6 3" xfId="42" xr:uid="{00000000-0005-0000-0000-00000B000000}"/>
    <cellStyle name="40% - アクセント 1 2" xfId="43" xr:uid="{00000000-0005-0000-0000-00000C000000}"/>
    <cellStyle name="40% - アクセント 1 3" xfId="44" xr:uid="{00000000-0005-0000-0000-00000D000000}"/>
    <cellStyle name="40% - アクセント 2 2" xfId="45" xr:uid="{00000000-0005-0000-0000-00000E000000}"/>
    <cellStyle name="40% - アクセント 2 3" xfId="46" xr:uid="{00000000-0005-0000-0000-00000F000000}"/>
    <cellStyle name="40% - アクセント 3 2" xfId="47" xr:uid="{00000000-0005-0000-0000-000010000000}"/>
    <cellStyle name="40% - アクセント 3 3" xfId="48" xr:uid="{00000000-0005-0000-0000-000011000000}"/>
    <cellStyle name="40% - アクセント 4 2" xfId="49" xr:uid="{00000000-0005-0000-0000-000012000000}"/>
    <cellStyle name="40% - アクセント 4 3" xfId="50" xr:uid="{00000000-0005-0000-0000-000013000000}"/>
    <cellStyle name="40% - アクセント 5 2" xfId="51" xr:uid="{00000000-0005-0000-0000-000014000000}"/>
    <cellStyle name="40% - アクセント 5 3" xfId="52" xr:uid="{00000000-0005-0000-0000-000015000000}"/>
    <cellStyle name="40% - アクセント 6 2" xfId="53" xr:uid="{00000000-0005-0000-0000-000016000000}"/>
    <cellStyle name="40% - アクセント 6 3" xfId="54" xr:uid="{00000000-0005-0000-0000-000017000000}"/>
    <cellStyle name="60% - アクセント 1 2" xfId="55" xr:uid="{00000000-0005-0000-0000-000018000000}"/>
    <cellStyle name="60% - アクセント 1 3" xfId="56" xr:uid="{00000000-0005-0000-0000-000019000000}"/>
    <cellStyle name="60% - アクセント 2 2" xfId="57" xr:uid="{00000000-0005-0000-0000-00001A000000}"/>
    <cellStyle name="60% - アクセント 2 3" xfId="58" xr:uid="{00000000-0005-0000-0000-00001B000000}"/>
    <cellStyle name="60% - アクセント 3 2" xfId="59" xr:uid="{00000000-0005-0000-0000-00001C000000}"/>
    <cellStyle name="60% - アクセント 3 3" xfId="60" xr:uid="{00000000-0005-0000-0000-00001D000000}"/>
    <cellStyle name="60% - アクセント 4 2" xfId="61" xr:uid="{00000000-0005-0000-0000-00001E000000}"/>
    <cellStyle name="60% - アクセント 4 3" xfId="62" xr:uid="{00000000-0005-0000-0000-00001F000000}"/>
    <cellStyle name="60% - アクセント 5 2" xfId="63" xr:uid="{00000000-0005-0000-0000-000020000000}"/>
    <cellStyle name="60% - アクセント 5 3" xfId="64" xr:uid="{00000000-0005-0000-0000-000021000000}"/>
    <cellStyle name="60% - アクセント 6 2" xfId="65" xr:uid="{00000000-0005-0000-0000-000022000000}"/>
    <cellStyle name="60% - アクセント 6 3" xfId="66" xr:uid="{00000000-0005-0000-0000-000023000000}"/>
    <cellStyle name="Calc Currency (0)" xfId="15" xr:uid="{00000000-0005-0000-0000-000024000000}"/>
    <cellStyle name="Header1" xfId="16" xr:uid="{00000000-0005-0000-0000-000025000000}"/>
    <cellStyle name="Header2" xfId="17" xr:uid="{00000000-0005-0000-0000-000026000000}"/>
    <cellStyle name="Normal_#18-Internet" xfId="18" xr:uid="{00000000-0005-0000-0000-000027000000}"/>
    <cellStyle name="アクセント 1 2" xfId="67" xr:uid="{00000000-0005-0000-0000-000028000000}"/>
    <cellStyle name="アクセント 1 3" xfId="68" xr:uid="{00000000-0005-0000-0000-000029000000}"/>
    <cellStyle name="アクセント 2 2" xfId="69" xr:uid="{00000000-0005-0000-0000-00002A000000}"/>
    <cellStyle name="アクセント 2 3" xfId="70" xr:uid="{00000000-0005-0000-0000-00002B000000}"/>
    <cellStyle name="アクセント 3 2" xfId="71" xr:uid="{00000000-0005-0000-0000-00002C000000}"/>
    <cellStyle name="アクセント 3 3" xfId="72" xr:uid="{00000000-0005-0000-0000-00002D000000}"/>
    <cellStyle name="アクセント 4 2" xfId="73" xr:uid="{00000000-0005-0000-0000-00002E000000}"/>
    <cellStyle name="アクセント 4 3" xfId="74" xr:uid="{00000000-0005-0000-0000-00002F000000}"/>
    <cellStyle name="アクセント 5 2" xfId="75" xr:uid="{00000000-0005-0000-0000-000030000000}"/>
    <cellStyle name="アクセント 5 3" xfId="76" xr:uid="{00000000-0005-0000-0000-000031000000}"/>
    <cellStyle name="アクセント 6 2" xfId="77" xr:uid="{00000000-0005-0000-0000-000032000000}"/>
    <cellStyle name="アクセント 6 3" xfId="78" xr:uid="{00000000-0005-0000-0000-000033000000}"/>
    <cellStyle name="タイトル 2" xfId="79" xr:uid="{00000000-0005-0000-0000-000034000000}"/>
    <cellStyle name="タイトル 3" xfId="80" xr:uid="{00000000-0005-0000-0000-000035000000}"/>
    <cellStyle name="チェック セル 2" xfId="81" xr:uid="{00000000-0005-0000-0000-000036000000}"/>
    <cellStyle name="チェック セル 3" xfId="82" xr:uid="{00000000-0005-0000-0000-000037000000}"/>
    <cellStyle name="どちらでもない 2" xfId="83" xr:uid="{00000000-0005-0000-0000-000038000000}"/>
    <cellStyle name="どちらでもない 3" xfId="84" xr:uid="{00000000-0005-0000-0000-000039000000}"/>
    <cellStyle name="パーセント 2" xfId="14" xr:uid="{00000000-0005-0000-0000-00003A000000}"/>
    <cellStyle name="パーセント 2 2" xfId="85" xr:uid="{00000000-0005-0000-0000-00003B000000}"/>
    <cellStyle name="パーセント 2 3" xfId="86" xr:uid="{00000000-0005-0000-0000-00003C000000}"/>
    <cellStyle name="パーセント 3" xfId="29" xr:uid="{00000000-0005-0000-0000-00003D000000}"/>
    <cellStyle name="ハイパーリンク" xfId="274" builtinId="8"/>
    <cellStyle name="ハイパーリンク 10" xfId="28" xr:uid="{00000000-0005-0000-0000-00003E000000}"/>
    <cellStyle name="ハイパーリンク 2" xfId="3" xr:uid="{00000000-0005-0000-0000-00003F000000}"/>
    <cellStyle name="ハイパーリンク 3" xfId="9" xr:uid="{00000000-0005-0000-0000-000040000000}"/>
    <cellStyle name="ハイパーリンク 4" xfId="12" xr:uid="{00000000-0005-0000-0000-000041000000}"/>
    <cellStyle name="ハイパーリンク 5" xfId="13" xr:uid="{00000000-0005-0000-0000-000042000000}"/>
    <cellStyle name="ハイパーリンク 6" xfId="22" xr:uid="{00000000-0005-0000-0000-000043000000}"/>
    <cellStyle name="ハイパーリンク 7" xfId="24" xr:uid="{00000000-0005-0000-0000-000044000000}"/>
    <cellStyle name="ハイパーリンク 8" xfId="25" xr:uid="{00000000-0005-0000-0000-000045000000}"/>
    <cellStyle name="ハイパーリンク 9" xfId="26" xr:uid="{00000000-0005-0000-0000-000046000000}"/>
    <cellStyle name="メモ 2" xfId="87" xr:uid="{00000000-0005-0000-0000-000047000000}"/>
    <cellStyle name="メモ 3" xfId="88" xr:uid="{00000000-0005-0000-0000-000048000000}"/>
    <cellStyle name="メモ 3 2" xfId="89" xr:uid="{00000000-0005-0000-0000-000049000000}"/>
    <cellStyle name="リンク セル 2" xfId="90" xr:uid="{00000000-0005-0000-0000-00004A000000}"/>
    <cellStyle name="リンク セル 3" xfId="91" xr:uid="{00000000-0005-0000-0000-00004B000000}"/>
    <cellStyle name="悪い 2" xfId="92" xr:uid="{00000000-0005-0000-0000-00004C000000}"/>
    <cellStyle name="悪い 3" xfId="93" xr:uid="{00000000-0005-0000-0000-00004D000000}"/>
    <cellStyle name="計算 2" xfId="94" xr:uid="{00000000-0005-0000-0000-00004E000000}"/>
    <cellStyle name="計算 3" xfId="95" xr:uid="{00000000-0005-0000-0000-00004F000000}"/>
    <cellStyle name="警告文 2" xfId="96" xr:uid="{00000000-0005-0000-0000-000050000000}"/>
    <cellStyle name="警告文 3" xfId="97" xr:uid="{00000000-0005-0000-0000-000051000000}"/>
    <cellStyle name="桁区切り 2" xfId="2" xr:uid="{00000000-0005-0000-0000-000052000000}"/>
    <cellStyle name="桁区切り 2 2" xfId="4" xr:uid="{00000000-0005-0000-0000-000053000000}"/>
    <cellStyle name="桁区切り 2 2 2" xfId="8" xr:uid="{00000000-0005-0000-0000-000054000000}"/>
    <cellStyle name="桁区切り 2 2 3" xfId="98" xr:uid="{00000000-0005-0000-0000-000055000000}"/>
    <cellStyle name="桁区切り 2 3" xfId="99" xr:uid="{00000000-0005-0000-0000-000056000000}"/>
    <cellStyle name="桁区切り 3" xfId="5" xr:uid="{00000000-0005-0000-0000-000057000000}"/>
    <cellStyle name="桁区切り 3 2" xfId="100" xr:uid="{00000000-0005-0000-0000-000058000000}"/>
    <cellStyle name="桁区切り 3 3" xfId="101" xr:uid="{00000000-0005-0000-0000-000059000000}"/>
    <cellStyle name="桁区切り 3 4" xfId="102" xr:uid="{00000000-0005-0000-0000-00005A000000}"/>
    <cellStyle name="桁区切り 4" xfId="23" xr:uid="{00000000-0005-0000-0000-00005B000000}"/>
    <cellStyle name="桁区切り 4 2" xfId="103" xr:uid="{00000000-0005-0000-0000-00005C000000}"/>
    <cellStyle name="見出し 1 2" xfId="104" xr:uid="{00000000-0005-0000-0000-00005D000000}"/>
    <cellStyle name="見出し 1 3" xfId="105" xr:uid="{00000000-0005-0000-0000-00005E000000}"/>
    <cellStyle name="見出し 2 2" xfId="106" xr:uid="{00000000-0005-0000-0000-00005F000000}"/>
    <cellStyle name="見出し 2 3" xfId="107" xr:uid="{00000000-0005-0000-0000-000060000000}"/>
    <cellStyle name="見出し 3 2" xfId="108" xr:uid="{00000000-0005-0000-0000-000061000000}"/>
    <cellStyle name="見出し 3 3" xfId="109" xr:uid="{00000000-0005-0000-0000-000062000000}"/>
    <cellStyle name="見出し 4 2" xfId="110" xr:uid="{00000000-0005-0000-0000-000063000000}"/>
    <cellStyle name="見出し 4 3" xfId="111" xr:uid="{00000000-0005-0000-0000-000064000000}"/>
    <cellStyle name="集計 2" xfId="112" xr:uid="{00000000-0005-0000-0000-000065000000}"/>
    <cellStyle name="集計 3" xfId="113" xr:uid="{00000000-0005-0000-0000-000066000000}"/>
    <cellStyle name="出力 2" xfId="114" xr:uid="{00000000-0005-0000-0000-000067000000}"/>
    <cellStyle name="出力 3" xfId="115" xr:uid="{00000000-0005-0000-0000-000068000000}"/>
    <cellStyle name="説明文 2" xfId="116" xr:uid="{00000000-0005-0000-0000-000069000000}"/>
    <cellStyle name="説明文 3" xfId="117" xr:uid="{00000000-0005-0000-0000-00006A000000}"/>
    <cellStyle name="通貨 2" xfId="27" xr:uid="{00000000-0005-0000-0000-00006B000000}"/>
    <cellStyle name="入力 2" xfId="118" xr:uid="{00000000-0005-0000-0000-00006C000000}"/>
    <cellStyle name="入力 3" xfId="119" xr:uid="{00000000-0005-0000-0000-00006D000000}"/>
    <cellStyle name="標準" xfId="0" builtinId="0"/>
    <cellStyle name="標準 10" xfId="120" xr:uid="{00000000-0005-0000-0000-00006F000000}"/>
    <cellStyle name="標準 100" xfId="121" xr:uid="{00000000-0005-0000-0000-000070000000}"/>
    <cellStyle name="標準 101" xfId="122" xr:uid="{00000000-0005-0000-0000-000071000000}"/>
    <cellStyle name="標準 102" xfId="123" xr:uid="{00000000-0005-0000-0000-000072000000}"/>
    <cellStyle name="標準 103" xfId="124" xr:uid="{00000000-0005-0000-0000-000073000000}"/>
    <cellStyle name="標準 104" xfId="125" xr:uid="{00000000-0005-0000-0000-000074000000}"/>
    <cellStyle name="標準 105" xfId="126" xr:uid="{00000000-0005-0000-0000-000075000000}"/>
    <cellStyle name="標準 106" xfId="127" xr:uid="{00000000-0005-0000-0000-000076000000}"/>
    <cellStyle name="標準 107" xfId="128" xr:uid="{00000000-0005-0000-0000-000077000000}"/>
    <cellStyle name="標準 108" xfId="129" xr:uid="{00000000-0005-0000-0000-000078000000}"/>
    <cellStyle name="標準 109" xfId="130" xr:uid="{00000000-0005-0000-0000-000079000000}"/>
    <cellStyle name="標準 11" xfId="131" xr:uid="{00000000-0005-0000-0000-00007A000000}"/>
    <cellStyle name="標準 110" xfId="132" xr:uid="{00000000-0005-0000-0000-00007B000000}"/>
    <cellStyle name="標準 111" xfId="133" xr:uid="{00000000-0005-0000-0000-00007C000000}"/>
    <cellStyle name="標準 112" xfId="134" xr:uid="{00000000-0005-0000-0000-00007D000000}"/>
    <cellStyle name="標準 113" xfId="135" xr:uid="{00000000-0005-0000-0000-00007E000000}"/>
    <cellStyle name="標準 114" xfId="136" xr:uid="{00000000-0005-0000-0000-00007F000000}"/>
    <cellStyle name="標準 115" xfId="137" xr:uid="{00000000-0005-0000-0000-000080000000}"/>
    <cellStyle name="標準 116" xfId="138" xr:uid="{00000000-0005-0000-0000-000081000000}"/>
    <cellStyle name="標準 117" xfId="139" xr:uid="{00000000-0005-0000-0000-000082000000}"/>
    <cellStyle name="標準 118" xfId="140" xr:uid="{00000000-0005-0000-0000-000083000000}"/>
    <cellStyle name="標準 119" xfId="141" xr:uid="{00000000-0005-0000-0000-000084000000}"/>
    <cellStyle name="標準 12" xfId="142" xr:uid="{00000000-0005-0000-0000-000085000000}"/>
    <cellStyle name="標準 120" xfId="143" xr:uid="{00000000-0005-0000-0000-000086000000}"/>
    <cellStyle name="標準 121" xfId="144" xr:uid="{00000000-0005-0000-0000-000087000000}"/>
    <cellStyle name="標準 122" xfId="145" xr:uid="{00000000-0005-0000-0000-000088000000}"/>
    <cellStyle name="標準 123" xfId="146" xr:uid="{00000000-0005-0000-0000-000089000000}"/>
    <cellStyle name="標準 124" xfId="147" xr:uid="{00000000-0005-0000-0000-00008A000000}"/>
    <cellStyle name="標準 125" xfId="148" xr:uid="{00000000-0005-0000-0000-00008B000000}"/>
    <cellStyle name="標準 126" xfId="149" xr:uid="{00000000-0005-0000-0000-00008C000000}"/>
    <cellStyle name="標準 127" xfId="150" xr:uid="{00000000-0005-0000-0000-00008D000000}"/>
    <cellStyle name="標準 128" xfId="151" xr:uid="{00000000-0005-0000-0000-00008E000000}"/>
    <cellStyle name="標準 129" xfId="152" xr:uid="{00000000-0005-0000-0000-00008F000000}"/>
    <cellStyle name="標準 13" xfId="153" xr:uid="{00000000-0005-0000-0000-000090000000}"/>
    <cellStyle name="標準 130" xfId="154" xr:uid="{00000000-0005-0000-0000-000091000000}"/>
    <cellStyle name="標準 131" xfId="155" xr:uid="{00000000-0005-0000-0000-000092000000}"/>
    <cellStyle name="標準 131 2" xfId="156" xr:uid="{00000000-0005-0000-0000-000093000000}"/>
    <cellStyle name="標準 132" xfId="157" xr:uid="{00000000-0005-0000-0000-000094000000}"/>
    <cellStyle name="標準 132 2" xfId="158" xr:uid="{00000000-0005-0000-0000-000095000000}"/>
    <cellStyle name="標準 133" xfId="159" xr:uid="{00000000-0005-0000-0000-000096000000}"/>
    <cellStyle name="標準 133 2" xfId="160" xr:uid="{00000000-0005-0000-0000-000097000000}"/>
    <cellStyle name="標準 134" xfId="161" xr:uid="{00000000-0005-0000-0000-000098000000}"/>
    <cellStyle name="標準 134 2" xfId="162" xr:uid="{00000000-0005-0000-0000-000099000000}"/>
    <cellStyle name="標準 135" xfId="163" xr:uid="{00000000-0005-0000-0000-00009A000000}"/>
    <cellStyle name="標準 135 2" xfId="164" xr:uid="{00000000-0005-0000-0000-00009B000000}"/>
    <cellStyle name="標準 136" xfId="165" xr:uid="{00000000-0005-0000-0000-00009C000000}"/>
    <cellStyle name="標準 136 2" xfId="166" xr:uid="{00000000-0005-0000-0000-00009D000000}"/>
    <cellStyle name="標準 137" xfId="167" xr:uid="{00000000-0005-0000-0000-00009E000000}"/>
    <cellStyle name="標準 137 2" xfId="168" xr:uid="{00000000-0005-0000-0000-00009F000000}"/>
    <cellStyle name="標準 138" xfId="169" xr:uid="{00000000-0005-0000-0000-0000A0000000}"/>
    <cellStyle name="標準 138 2" xfId="170" xr:uid="{00000000-0005-0000-0000-0000A1000000}"/>
    <cellStyle name="標準 139" xfId="171" xr:uid="{00000000-0005-0000-0000-0000A2000000}"/>
    <cellStyle name="標準 139 2" xfId="172" xr:uid="{00000000-0005-0000-0000-0000A3000000}"/>
    <cellStyle name="標準 14" xfId="173" xr:uid="{00000000-0005-0000-0000-0000A4000000}"/>
    <cellStyle name="標準 140" xfId="174" xr:uid="{00000000-0005-0000-0000-0000A5000000}"/>
    <cellStyle name="標準 140 2" xfId="175" xr:uid="{00000000-0005-0000-0000-0000A6000000}"/>
    <cellStyle name="標準 141" xfId="176" xr:uid="{00000000-0005-0000-0000-0000A7000000}"/>
    <cellStyle name="標準 142" xfId="268" xr:uid="{00000000-0005-0000-0000-0000A8000000}"/>
    <cellStyle name="標準 15" xfId="177" xr:uid="{00000000-0005-0000-0000-0000A9000000}"/>
    <cellStyle name="標準 16" xfId="178" xr:uid="{00000000-0005-0000-0000-0000AA000000}"/>
    <cellStyle name="標準 17" xfId="179" xr:uid="{00000000-0005-0000-0000-0000AB000000}"/>
    <cellStyle name="標準 18" xfId="180" xr:uid="{00000000-0005-0000-0000-0000AC000000}"/>
    <cellStyle name="標準 19" xfId="181" xr:uid="{00000000-0005-0000-0000-0000AD000000}"/>
    <cellStyle name="標準 2" xfId="1" xr:uid="{00000000-0005-0000-0000-0000AE000000}"/>
    <cellStyle name="標準 2 2" xfId="7" xr:uid="{00000000-0005-0000-0000-0000AF000000}"/>
    <cellStyle name="標準 2 2 2" xfId="182" xr:uid="{00000000-0005-0000-0000-0000B0000000}"/>
    <cellStyle name="標準 2 2 3" xfId="269" xr:uid="{00000000-0005-0000-0000-0000B1000000}"/>
    <cellStyle name="標準 2 3" xfId="30" xr:uid="{00000000-0005-0000-0000-0000B2000000}"/>
    <cellStyle name="標準 20" xfId="183" xr:uid="{00000000-0005-0000-0000-0000B3000000}"/>
    <cellStyle name="標準 21" xfId="184" xr:uid="{00000000-0005-0000-0000-0000B4000000}"/>
    <cellStyle name="標準 22" xfId="185" xr:uid="{00000000-0005-0000-0000-0000B5000000}"/>
    <cellStyle name="標準 23" xfId="186" xr:uid="{00000000-0005-0000-0000-0000B6000000}"/>
    <cellStyle name="標準 24" xfId="187" xr:uid="{00000000-0005-0000-0000-0000B7000000}"/>
    <cellStyle name="標準 25" xfId="188" xr:uid="{00000000-0005-0000-0000-0000B8000000}"/>
    <cellStyle name="標準 26" xfId="189" xr:uid="{00000000-0005-0000-0000-0000B9000000}"/>
    <cellStyle name="標準 27" xfId="190" xr:uid="{00000000-0005-0000-0000-0000BA000000}"/>
    <cellStyle name="標準 28" xfId="191" xr:uid="{00000000-0005-0000-0000-0000BB000000}"/>
    <cellStyle name="標準 29" xfId="192" xr:uid="{00000000-0005-0000-0000-0000BC000000}"/>
    <cellStyle name="標準 3" xfId="6" xr:uid="{00000000-0005-0000-0000-0000BD000000}"/>
    <cellStyle name="標準 3 2" xfId="21" xr:uid="{00000000-0005-0000-0000-0000BE000000}"/>
    <cellStyle name="標準 30" xfId="193" xr:uid="{00000000-0005-0000-0000-0000BF000000}"/>
    <cellStyle name="標準 31" xfId="194" xr:uid="{00000000-0005-0000-0000-0000C0000000}"/>
    <cellStyle name="標準 32" xfId="195" xr:uid="{00000000-0005-0000-0000-0000C1000000}"/>
    <cellStyle name="標準 33" xfId="196" xr:uid="{00000000-0005-0000-0000-0000C2000000}"/>
    <cellStyle name="標準 34" xfId="197" xr:uid="{00000000-0005-0000-0000-0000C3000000}"/>
    <cellStyle name="標準 35" xfId="198" xr:uid="{00000000-0005-0000-0000-0000C4000000}"/>
    <cellStyle name="標準 36" xfId="199" xr:uid="{00000000-0005-0000-0000-0000C5000000}"/>
    <cellStyle name="標準 37" xfId="200" xr:uid="{00000000-0005-0000-0000-0000C6000000}"/>
    <cellStyle name="標準 38" xfId="201" xr:uid="{00000000-0005-0000-0000-0000C7000000}"/>
    <cellStyle name="標準 39" xfId="202" xr:uid="{00000000-0005-0000-0000-0000C8000000}"/>
    <cellStyle name="標準 4" xfId="10" xr:uid="{00000000-0005-0000-0000-0000C9000000}"/>
    <cellStyle name="標準 4 2" xfId="203" xr:uid="{00000000-0005-0000-0000-0000CA000000}"/>
    <cellStyle name="標準 4 3" xfId="273" xr:uid="{4FE45D79-FD52-4675-8D30-A9C1E1318E53}"/>
    <cellStyle name="標準 40" xfId="204" xr:uid="{00000000-0005-0000-0000-0000CB000000}"/>
    <cellStyle name="標準 41" xfId="205" xr:uid="{00000000-0005-0000-0000-0000CC000000}"/>
    <cellStyle name="標準 42" xfId="206" xr:uid="{00000000-0005-0000-0000-0000CD000000}"/>
    <cellStyle name="標準 43" xfId="207" xr:uid="{00000000-0005-0000-0000-0000CE000000}"/>
    <cellStyle name="標準 44" xfId="208" xr:uid="{00000000-0005-0000-0000-0000CF000000}"/>
    <cellStyle name="標準 45" xfId="209" xr:uid="{00000000-0005-0000-0000-0000D0000000}"/>
    <cellStyle name="標準 46" xfId="210" xr:uid="{00000000-0005-0000-0000-0000D1000000}"/>
    <cellStyle name="標準 47" xfId="211" xr:uid="{00000000-0005-0000-0000-0000D2000000}"/>
    <cellStyle name="標準 48" xfId="212" xr:uid="{00000000-0005-0000-0000-0000D3000000}"/>
    <cellStyle name="標準 49" xfId="213" xr:uid="{00000000-0005-0000-0000-0000D4000000}"/>
    <cellStyle name="標準 5" xfId="11" xr:uid="{00000000-0005-0000-0000-0000D5000000}"/>
    <cellStyle name="標準 50" xfId="214" xr:uid="{00000000-0005-0000-0000-0000D6000000}"/>
    <cellStyle name="標準 51" xfId="215" xr:uid="{00000000-0005-0000-0000-0000D7000000}"/>
    <cellStyle name="標準 52" xfId="216" xr:uid="{00000000-0005-0000-0000-0000D8000000}"/>
    <cellStyle name="標準 53" xfId="217" xr:uid="{00000000-0005-0000-0000-0000D9000000}"/>
    <cellStyle name="標準 54" xfId="218" xr:uid="{00000000-0005-0000-0000-0000DA000000}"/>
    <cellStyle name="標準 55" xfId="219" xr:uid="{00000000-0005-0000-0000-0000DB000000}"/>
    <cellStyle name="標準 56" xfId="220" xr:uid="{00000000-0005-0000-0000-0000DC000000}"/>
    <cellStyle name="標準 57" xfId="221" xr:uid="{00000000-0005-0000-0000-0000DD000000}"/>
    <cellStyle name="標準 58" xfId="222" xr:uid="{00000000-0005-0000-0000-0000DE000000}"/>
    <cellStyle name="標準 59" xfId="223" xr:uid="{00000000-0005-0000-0000-0000DF000000}"/>
    <cellStyle name="標準 6" xfId="19" xr:uid="{00000000-0005-0000-0000-0000E0000000}"/>
    <cellStyle name="標準 60" xfId="224" xr:uid="{00000000-0005-0000-0000-0000E1000000}"/>
    <cellStyle name="標準 61" xfId="225" xr:uid="{00000000-0005-0000-0000-0000E2000000}"/>
    <cellStyle name="標準 62" xfId="226" xr:uid="{00000000-0005-0000-0000-0000E3000000}"/>
    <cellStyle name="標準 63" xfId="227" xr:uid="{00000000-0005-0000-0000-0000E4000000}"/>
    <cellStyle name="標準 64" xfId="228" xr:uid="{00000000-0005-0000-0000-0000E5000000}"/>
    <cellStyle name="標準 65" xfId="229" xr:uid="{00000000-0005-0000-0000-0000E6000000}"/>
    <cellStyle name="標準 66" xfId="230" xr:uid="{00000000-0005-0000-0000-0000E7000000}"/>
    <cellStyle name="標準 67" xfId="231" xr:uid="{00000000-0005-0000-0000-0000E8000000}"/>
    <cellStyle name="標準 68" xfId="232" xr:uid="{00000000-0005-0000-0000-0000E9000000}"/>
    <cellStyle name="標準 69" xfId="233" xr:uid="{00000000-0005-0000-0000-0000EA000000}"/>
    <cellStyle name="標準 7" xfId="20" xr:uid="{00000000-0005-0000-0000-0000EB000000}"/>
    <cellStyle name="標準 70" xfId="234" xr:uid="{00000000-0005-0000-0000-0000EC000000}"/>
    <cellStyle name="標準 71" xfId="235" xr:uid="{00000000-0005-0000-0000-0000ED000000}"/>
    <cellStyle name="標準 72" xfId="236" xr:uid="{00000000-0005-0000-0000-0000EE000000}"/>
    <cellStyle name="標準 73" xfId="237" xr:uid="{00000000-0005-0000-0000-0000EF000000}"/>
    <cellStyle name="標準 74" xfId="238" xr:uid="{00000000-0005-0000-0000-0000F0000000}"/>
    <cellStyle name="標準 75" xfId="239" xr:uid="{00000000-0005-0000-0000-0000F1000000}"/>
    <cellStyle name="標準 76" xfId="240" xr:uid="{00000000-0005-0000-0000-0000F2000000}"/>
    <cellStyle name="標準 77" xfId="241" xr:uid="{00000000-0005-0000-0000-0000F3000000}"/>
    <cellStyle name="標準 78" xfId="242" xr:uid="{00000000-0005-0000-0000-0000F4000000}"/>
    <cellStyle name="標準 79" xfId="243" xr:uid="{00000000-0005-0000-0000-0000F5000000}"/>
    <cellStyle name="標準 8" xfId="244" xr:uid="{00000000-0005-0000-0000-0000F6000000}"/>
    <cellStyle name="標準 80" xfId="245" xr:uid="{00000000-0005-0000-0000-0000F7000000}"/>
    <cellStyle name="標準 81" xfId="246" xr:uid="{00000000-0005-0000-0000-0000F8000000}"/>
    <cellStyle name="標準 82" xfId="247" xr:uid="{00000000-0005-0000-0000-0000F9000000}"/>
    <cellStyle name="標準 83" xfId="248" xr:uid="{00000000-0005-0000-0000-0000FA000000}"/>
    <cellStyle name="標準 84" xfId="249" xr:uid="{00000000-0005-0000-0000-0000FB000000}"/>
    <cellStyle name="標準 85" xfId="250" xr:uid="{00000000-0005-0000-0000-0000FC000000}"/>
    <cellStyle name="標準 86" xfId="251" xr:uid="{00000000-0005-0000-0000-0000FD000000}"/>
    <cellStyle name="標準 87" xfId="252" xr:uid="{00000000-0005-0000-0000-0000FE000000}"/>
    <cellStyle name="標準 88" xfId="253" xr:uid="{00000000-0005-0000-0000-0000FF000000}"/>
    <cellStyle name="標準 89" xfId="254" xr:uid="{00000000-0005-0000-0000-000000010000}"/>
    <cellStyle name="標準 9" xfId="255" xr:uid="{00000000-0005-0000-0000-000001010000}"/>
    <cellStyle name="標準 90" xfId="256" xr:uid="{00000000-0005-0000-0000-000002010000}"/>
    <cellStyle name="標準 91" xfId="257" xr:uid="{00000000-0005-0000-0000-000003010000}"/>
    <cellStyle name="標準 92" xfId="258" xr:uid="{00000000-0005-0000-0000-000004010000}"/>
    <cellStyle name="標準 93" xfId="259" xr:uid="{00000000-0005-0000-0000-000005010000}"/>
    <cellStyle name="標準 94" xfId="260" xr:uid="{00000000-0005-0000-0000-000006010000}"/>
    <cellStyle name="標準 95" xfId="261" xr:uid="{00000000-0005-0000-0000-000007010000}"/>
    <cellStyle name="標準 96" xfId="262" xr:uid="{00000000-0005-0000-0000-000008010000}"/>
    <cellStyle name="標準 97" xfId="263" xr:uid="{00000000-0005-0000-0000-000009010000}"/>
    <cellStyle name="標準 98" xfId="264" xr:uid="{00000000-0005-0000-0000-00000A010000}"/>
    <cellStyle name="標準 99" xfId="265" xr:uid="{00000000-0005-0000-0000-00000B010000}"/>
    <cellStyle name="標準_5-1.バス運行状況（H19年度）提出分" xfId="272" xr:uid="{E37D33A6-17D3-4E28-8B04-1FE5C574ECEC}"/>
    <cellStyle name="標準_5-7. 市内郵便施設" xfId="270" xr:uid="{79150EFD-E28A-477B-A822-E7509E43845A}"/>
    <cellStyle name="標準_Sheet1" xfId="271" xr:uid="{4AD342FE-3E41-4BCB-B9AE-42471E97641A}"/>
    <cellStyle name="良い 2" xfId="266" xr:uid="{00000000-0005-0000-0000-00000C010000}"/>
    <cellStyle name="良い 3" xfId="267" xr:uid="{00000000-0005-0000-0000-00000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2" name="テキスト 26">
          <a:extLst>
            <a:ext uri="{FF2B5EF4-FFF2-40B4-BE49-F238E27FC236}">
              <a16:creationId xmlns:a16="http://schemas.microsoft.com/office/drawing/2014/main" id="{901B92E6-043F-4081-844B-82A105F3807C}"/>
            </a:ext>
          </a:extLst>
        </xdr:cNvPr>
        <xdr:cNvSpPr txBox="1">
          <a:spLocks noChangeArrowheads="1"/>
        </xdr:cNvSpPr>
      </xdr:nvSpPr>
      <xdr:spPr bwMode="auto">
        <a:xfrm>
          <a:off x="256794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5</xdr:row>
      <xdr:rowOff>276225</xdr:rowOff>
    </xdr:to>
    <xdr:sp macro="" textlink="">
      <xdr:nvSpPr>
        <xdr:cNvPr id="3" name="テキスト 26">
          <a:extLst>
            <a:ext uri="{FF2B5EF4-FFF2-40B4-BE49-F238E27FC236}">
              <a16:creationId xmlns:a16="http://schemas.microsoft.com/office/drawing/2014/main" id="{D5CE5C28-9043-47D8-8053-46A21BC07A53}"/>
            </a:ext>
          </a:extLst>
        </xdr:cNvPr>
        <xdr:cNvSpPr txBox="1">
          <a:spLocks noChangeArrowheads="1"/>
        </xdr:cNvSpPr>
      </xdr:nvSpPr>
      <xdr:spPr bwMode="auto">
        <a:xfrm>
          <a:off x="2567940" y="381000"/>
          <a:ext cx="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5</xdr:row>
      <xdr:rowOff>276225</xdr:rowOff>
    </xdr:to>
    <xdr:sp macro="" textlink="">
      <xdr:nvSpPr>
        <xdr:cNvPr id="4" name="テキスト 26">
          <a:extLst>
            <a:ext uri="{FF2B5EF4-FFF2-40B4-BE49-F238E27FC236}">
              <a16:creationId xmlns:a16="http://schemas.microsoft.com/office/drawing/2014/main" id="{0BC04E0D-2C99-484D-BC4B-6907D98BA629}"/>
            </a:ext>
          </a:extLst>
        </xdr:cNvPr>
        <xdr:cNvSpPr txBox="1">
          <a:spLocks noChangeArrowheads="1"/>
        </xdr:cNvSpPr>
      </xdr:nvSpPr>
      <xdr:spPr bwMode="auto">
        <a:xfrm>
          <a:off x="2567940" y="381000"/>
          <a:ext cx="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5</xdr:row>
      <xdr:rowOff>276225</xdr:rowOff>
    </xdr:to>
    <xdr:sp macro="" textlink="">
      <xdr:nvSpPr>
        <xdr:cNvPr id="5" name="テキスト 26">
          <a:extLst>
            <a:ext uri="{FF2B5EF4-FFF2-40B4-BE49-F238E27FC236}">
              <a16:creationId xmlns:a16="http://schemas.microsoft.com/office/drawing/2014/main" id="{EB505ECF-E2CC-4415-A7B3-6B0E60C83337}"/>
            </a:ext>
          </a:extLst>
        </xdr:cNvPr>
        <xdr:cNvSpPr txBox="1">
          <a:spLocks noChangeArrowheads="1"/>
        </xdr:cNvSpPr>
      </xdr:nvSpPr>
      <xdr:spPr bwMode="auto">
        <a:xfrm>
          <a:off x="2567940" y="381000"/>
          <a:ext cx="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C56C6-020A-463D-996D-E979B3924970}">
  <dimension ref="A1:A8"/>
  <sheetViews>
    <sheetView tabSelected="1" zoomScale="115" zoomScaleNormal="115" workbookViewId="0"/>
  </sheetViews>
  <sheetFormatPr defaultRowHeight="13.2" x14ac:dyDescent="0.2"/>
  <sheetData>
    <row r="1" spans="1:1" x14ac:dyDescent="0.2">
      <c r="A1" t="s">
        <v>224</v>
      </c>
    </row>
    <row r="2" spans="1:1" x14ac:dyDescent="0.2">
      <c r="A2" s="225" t="s">
        <v>226</v>
      </c>
    </row>
    <row r="3" spans="1:1" x14ac:dyDescent="0.2">
      <c r="A3" s="225" t="s">
        <v>227</v>
      </c>
    </row>
    <row r="4" spans="1:1" x14ac:dyDescent="0.2">
      <c r="A4" s="225" t="s">
        <v>228</v>
      </c>
    </row>
    <row r="5" spans="1:1" x14ac:dyDescent="0.2">
      <c r="A5" s="225" t="s">
        <v>229</v>
      </c>
    </row>
    <row r="6" spans="1:1" x14ac:dyDescent="0.2">
      <c r="A6" s="225" t="s">
        <v>230</v>
      </c>
    </row>
    <row r="7" spans="1:1" x14ac:dyDescent="0.2">
      <c r="A7" s="225" t="s">
        <v>231</v>
      </c>
    </row>
    <row r="8" spans="1:1" x14ac:dyDescent="0.2">
      <c r="A8" s="225" t="s">
        <v>232</v>
      </c>
    </row>
  </sheetData>
  <phoneticPr fontId="2"/>
  <hyperlinks>
    <hyperlink ref="A2" location="'5-1'!A1" display="5-1. 市内路線バス運行状況" xr:uid="{FCFA8E5B-4BA8-474E-ABE0-C15CA4827705}"/>
    <hyperlink ref="A3" location="'5-2'!A1" display="5-2. 市内各駅別乗車人員" xr:uid="{D010D439-7BC6-4A20-96F4-0E90099ACB63}"/>
    <hyperlink ref="A4" location="'5-3'!A1" display="5-3. 市内主要地点の交通量" xr:uid="{531A8E86-F5BE-4E9B-A4E9-CBF480BBBF00}"/>
    <hyperlink ref="A5" location="'5-4'!A1" display="5-4. 自動車保有台数" xr:uid="{2C65EB0B-CD01-44A1-B7CD-FB236181CFF2}"/>
    <hyperlink ref="A6" location="'5-5'!A1" display="5-5. 軽自動車及び原動機付自転車課税台数（種別割）" xr:uid="{39287472-824F-40CA-B3D3-380649EEAEC5}"/>
    <hyperlink ref="A7" location="'5-6'!A1" display="5-6. 市内郵便施設" xr:uid="{43F18C1B-CE5A-4C12-AB48-1A374A66772C}"/>
    <hyperlink ref="A8" location="'5-7'!A1" display="5-7. 放送受信契約数" xr:uid="{2263AF68-DAC8-40F6-B7E5-BABABF4D17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BBF9B-C999-4D9C-BFC5-2974929D3693}">
  <sheetPr codeName="Sheet1"/>
  <dimension ref="A1:I91"/>
  <sheetViews>
    <sheetView zoomScale="110" zoomScaleNormal="110" zoomScaleSheetLayoutView="100" workbookViewId="0"/>
  </sheetViews>
  <sheetFormatPr defaultColWidth="9" defaultRowHeight="13.2" x14ac:dyDescent="0.2"/>
  <cols>
    <col min="1" max="1" width="41.21875" style="146" customWidth="1"/>
    <col min="2" max="5" width="5" style="28" customWidth="1"/>
    <col min="6" max="7" width="6.21875" style="28" customWidth="1"/>
    <col min="8" max="8" width="6.88671875" style="28" customWidth="1"/>
    <col min="9" max="9" width="5.6640625" style="147" customWidth="1"/>
    <col min="10" max="16384" width="9" style="28"/>
  </cols>
  <sheetData>
    <row r="1" spans="1:9" s="223" customFormat="1" ht="15" customHeight="1" x14ac:dyDescent="0.2">
      <c r="A1" s="224" t="s">
        <v>225</v>
      </c>
    </row>
    <row r="2" spans="1:9" s="223" customFormat="1" ht="15" customHeight="1" x14ac:dyDescent="0.2">
      <c r="A2" s="222"/>
    </row>
    <row r="3" spans="1:9" ht="15" customHeight="1" x14ac:dyDescent="0.2">
      <c r="A3" s="25" t="s">
        <v>16</v>
      </c>
      <c r="B3" s="26"/>
      <c r="C3" s="26"/>
      <c r="D3" s="26"/>
      <c r="E3" s="26"/>
      <c r="F3" s="26"/>
      <c r="G3" s="26"/>
      <c r="H3" s="26"/>
      <c r="I3" s="27"/>
    </row>
    <row r="4" spans="1:9" ht="15" customHeight="1" x14ac:dyDescent="0.2">
      <c r="A4" s="29" t="s">
        <v>17</v>
      </c>
      <c r="B4" s="30"/>
      <c r="C4" s="30"/>
      <c r="D4" s="30"/>
      <c r="E4" s="30"/>
      <c r="F4" s="26"/>
      <c r="G4" s="26"/>
      <c r="H4" s="26"/>
      <c r="I4" s="31"/>
    </row>
    <row r="5" spans="1:9" s="34" customFormat="1" ht="15" customHeight="1" x14ac:dyDescent="0.2">
      <c r="A5" s="32"/>
      <c r="B5" s="233" t="s">
        <v>18</v>
      </c>
      <c r="C5" s="234"/>
      <c r="D5" s="234"/>
      <c r="E5" s="235"/>
      <c r="F5" s="234" t="s">
        <v>19</v>
      </c>
      <c r="G5" s="234"/>
      <c r="H5" s="235"/>
      <c r="I5" s="33" t="s">
        <v>20</v>
      </c>
    </row>
    <row r="6" spans="1:9" s="34" customFormat="1" ht="15" customHeight="1" x14ac:dyDescent="0.2">
      <c r="A6" s="35" t="s">
        <v>21</v>
      </c>
      <c r="B6" s="233" t="s">
        <v>22</v>
      </c>
      <c r="C6" s="235"/>
      <c r="D6" s="233" t="s">
        <v>23</v>
      </c>
      <c r="E6" s="235"/>
      <c r="F6" s="36" t="s">
        <v>24</v>
      </c>
      <c r="G6" s="37" t="s">
        <v>25</v>
      </c>
      <c r="H6" s="37" t="s">
        <v>26</v>
      </c>
      <c r="I6" s="38" t="s">
        <v>27</v>
      </c>
    </row>
    <row r="7" spans="1:9" s="34" customFormat="1" ht="15" customHeight="1" x14ac:dyDescent="0.2">
      <c r="A7" s="39"/>
      <c r="B7" s="40" t="s">
        <v>28</v>
      </c>
      <c r="C7" s="40" t="s">
        <v>29</v>
      </c>
      <c r="D7" s="40" t="s">
        <v>28</v>
      </c>
      <c r="E7" s="40" t="s">
        <v>29</v>
      </c>
      <c r="F7" s="41" t="s">
        <v>30</v>
      </c>
      <c r="G7" s="42" t="s">
        <v>30</v>
      </c>
      <c r="H7" s="43" t="s">
        <v>31</v>
      </c>
      <c r="I7" s="44" t="s">
        <v>30</v>
      </c>
    </row>
    <row r="8" spans="1:9" s="34" customFormat="1" ht="14.1" customHeight="1" x14ac:dyDescent="0.2">
      <c r="A8" s="45" t="s">
        <v>32</v>
      </c>
      <c r="B8" s="46">
        <v>64</v>
      </c>
      <c r="C8" s="47" t="s">
        <v>33</v>
      </c>
      <c r="D8" s="47">
        <v>56</v>
      </c>
      <c r="E8" s="48" t="s">
        <v>34</v>
      </c>
      <c r="F8" s="236">
        <f>208800/12</f>
        <v>17400</v>
      </c>
      <c r="G8" s="237">
        <f>564819/12</f>
        <v>47068.25</v>
      </c>
      <c r="H8" s="238">
        <f>773619/12</f>
        <v>64468.25</v>
      </c>
      <c r="I8" s="239">
        <f>773619/366</f>
        <v>2113.7131147540986</v>
      </c>
    </row>
    <row r="9" spans="1:9" s="34" customFormat="1" ht="14.1" customHeight="1" x14ac:dyDescent="0.2">
      <c r="A9" s="45" t="s">
        <v>35</v>
      </c>
      <c r="B9" s="46">
        <v>0</v>
      </c>
      <c r="C9" s="47">
        <v>0</v>
      </c>
      <c r="D9" s="47">
        <v>8</v>
      </c>
      <c r="E9" s="48">
        <v>0</v>
      </c>
      <c r="F9" s="236"/>
      <c r="G9" s="237"/>
      <c r="H9" s="238"/>
      <c r="I9" s="239"/>
    </row>
    <row r="10" spans="1:9" s="34" customFormat="1" ht="14.1" customHeight="1" x14ac:dyDescent="0.2">
      <c r="A10" s="45" t="s">
        <v>36</v>
      </c>
      <c r="B10" s="46">
        <v>3</v>
      </c>
      <c r="C10" s="47">
        <v>10</v>
      </c>
      <c r="D10" s="47">
        <v>0</v>
      </c>
      <c r="E10" s="48">
        <v>0</v>
      </c>
      <c r="F10" s="236"/>
      <c r="G10" s="237"/>
      <c r="H10" s="238"/>
      <c r="I10" s="239"/>
    </row>
    <row r="11" spans="1:9" s="34" customFormat="1" ht="14.1" customHeight="1" x14ac:dyDescent="0.2">
      <c r="A11" s="45" t="s">
        <v>37</v>
      </c>
      <c r="B11" s="46">
        <v>14</v>
      </c>
      <c r="C11" s="47" t="s">
        <v>38</v>
      </c>
      <c r="D11" s="47">
        <v>14</v>
      </c>
      <c r="E11" s="48" t="s">
        <v>39</v>
      </c>
      <c r="F11" s="236"/>
      <c r="G11" s="237"/>
      <c r="H11" s="238"/>
      <c r="I11" s="239"/>
    </row>
    <row r="12" spans="1:9" s="34" customFormat="1" ht="14.1" customHeight="1" x14ac:dyDescent="0.2">
      <c r="A12" s="45" t="s">
        <v>40</v>
      </c>
      <c r="B12" s="46">
        <v>8</v>
      </c>
      <c r="C12" s="47">
        <v>8</v>
      </c>
      <c r="D12" s="47">
        <v>8</v>
      </c>
      <c r="E12" s="48">
        <v>8</v>
      </c>
      <c r="F12" s="236"/>
      <c r="G12" s="237"/>
      <c r="H12" s="238"/>
      <c r="I12" s="239"/>
    </row>
    <row r="13" spans="1:9" s="34" customFormat="1" ht="14.1" customHeight="1" x14ac:dyDescent="0.2">
      <c r="A13" s="45" t="s">
        <v>41</v>
      </c>
      <c r="B13" s="46">
        <v>43</v>
      </c>
      <c r="C13" s="47">
        <v>30</v>
      </c>
      <c r="D13" s="47">
        <v>42</v>
      </c>
      <c r="E13" s="48">
        <v>29</v>
      </c>
      <c r="F13" s="229">
        <f>75180/12</f>
        <v>6265</v>
      </c>
      <c r="G13" s="230">
        <f>288458/12</f>
        <v>24038.166666666668</v>
      </c>
      <c r="H13" s="231">
        <f>363638/12</f>
        <v>30303.166666666668</v>
      </c>
      <c r="I13" s="232">
        <f>363638/366</f>
        <v>993.54644808743171</v>
      </c>
    </row>
    <row r="14" spans="1:9" s="34" customFormat="1" ht="14.1" customHeight="1" x14ac:dyDescent="0.2">
      <c r="A14" s="45" t="s">
        <v>42</v>
      </c>
      <c r="B14" s="46">
        <v>20</v>
      </c>
      <c r="C14" s="47">
        <v>11</v>
      </c>
      <c r="D14" s="47">
        <v>21</v>
      </c>
      <c r="E14" s="48">
        <v>12</v>
      </c>
      <c r="F14" s="229"/>
      <c r="G14" s="230"/>
      <c r="H14" s="231"/>
      <c r="I14" s="232"/>
    </row>
    <row r="15" spans="1:9" s="34" customFormat="1" ht="14.1" customHeight="1" x14ac:dyDescent="0.2">
      <c r="A15" s="45" t="s">
        <v>43</v>
      </c>
      <c r="B15" s="46">
        <v>35</v>
      </c>
      <c r="C15" s="47">
        <v>16</v>
      </c>
      <c r="D15" s="47">
        <v>35</v>
      </c>
      <c r="E15" s="48">
        <v>17</v>
      </c>
      <c r="F15" s="229">
        <f>259380/12</f>
        <v>21615</v>
      </c>
      <c r="G15" s="230">
        <f>726463/12</f>
        <v>60538.583333333336</v>
      </c>
      <c r="H15" s="231">
        <f>985843/12</f>
        <v>82153.583333333328</v>
      </c>
      <c r="I15" s="232">
        <f>985843/366</f>
        <v>2693.5601092896177</v>
      </c>
    </row>
    <row r="16" spans="1:9" s="34" customFormat="1" ht="14.1" customHeight="1" x14ac:dyDescent="0.2">
      <c r="A16" s="45" t="s">
        <v>44</v>
      </c>
      <c r="B16" s="46">
        <v>5</v>
      </c>
      <c r="C16" s="47">
        <v>1</v>
      </c>
      <c r="D16" s="47">
        <v>3</v>
      </c>
      <c r="E16" s="48">
        <v>1</v>
      </c>
      <c r="F16" s="229"/>
      <c r="G16" s="230"/>
      <c r="H16" s="231"/>
      <c r="I16" s="232"/>
    </row>
    <row r="17" spans="1:9" s="34" customFormat="1" ht="14.1" customHeight="1" x14ac:dyDescent="0.2">
      <c r="A17" s="45" t="s">
        <v>45</v>
      </c>
      <c r="B17" s="46">
        <v>43</v>
      </c>
      <c r="C17" s="47">
        <v>45</v>
      </c>
      <c r="D17" s="47">
        <v>48</v>
      </c>
      <c r="E17" s="48">
        <v>44</v>
      </c>
      <c r="F17" s="229"/>
      <c r="G17" s="230"/>
      <c r="H17" s="231"/>
      <c r="I17" s="232"/>
    </row>
    <row r="18" spans="1:9" s="34" customFormat="1" ht="14.1" customHeight="1" x14ac:dyDescent="0.2">
      <c r="A18" s="45" t="s">
        <v>46</v>
      </c>
      <c r="B18" s="46">
        <v>5</v>
      </c>
      <c r="C18" s="47">
        <v>0</v>
      </c>
      <c r="D18" s="47">
        <v>5</v>
      </c>
      <c r="E18" s="48">
        <v>0</v>
      </c>
      <c r="F18" s="236">
        <f>60420/12</f>
        <v>5035</v>
      </c>
      <c r="G18" s="237">
        <f>234188/12</f>
        <v>19515.666666666668</v>
      </c>
      <c r="H18" s="238">
        <f>294608/12</f>
        <v>24550.666666666668</v>
      </c>
      <c r="I18" s="239">
        <f>294608/366</f>
        <v>804.93989071038254</v>
      </c>
    </row>
    <row r="19" spans="1:9" s="34" customFormat="1" ht="14.1" customHeight="1" x14ac:dyDescent="0.2">
      <c r="A19" s="45" t="s">
        <v>47</v>
      </c>
      <c r="B19" s="46">
        <v>7</v>
      </c>
      <c r="C19" s="47">
        <v>0</v>
      </c>
      <c r="D19" s="47">
        <v>6</v>
      </c>
      <c r="E19" s="48">
        <v>0</v>
      </c>
      <c r="F19" s="236"/>
      <c r="G19" s="237"/>
      <c r="H19" s="238"/>
      <c r="I19" s="239"/>
    </row>
    <row r="20" spans="1:9" s="34" customFormat="1" ht="14.1" customHeight="1" x14ac:dyDescent="0.2">
      <c r="A20" s="45" t="s">
        <v>48</v>
      </c>
      <c r="B20" s="46">
        <v>10</v>
      </c>
      <c r="C20" s="47">
        <v>4</v>
      </c>
      <c r="D20" s="47">
        <v>8</v>
      </c>
      <c r="E20" s="48">
        <v>4</v>
      </c>
      <c r="F20" s="236"/>
      <c r="G20" s="237"/>
      <c r="H20" s="238"/>
      <c r="I20" s="239"/>
    </row>
    <row r="21" spans="1:9" s="34" customFormat="1" ht="14.1" customHeight="1" x14ac:dyDescent="0.2">
      <c r="A21" s="45" t="s">
        <v>49</v>
      </c>
      <c r="B21" s="46">
        <v>37</v>
      </c>
      <c r="C21" s="47">
        <v>30</v>
      </c>
      <c r="D21" s="49"/>
      <c r="E21" s="50"/>
      <c r="F21" s="236"/>
      <c r="G21" s="237"/>
      <c r="H21" s="238"/>
      <c r="I21" s="239"/>
    </row>
    <row r="22" spans="1:9" s="34" customFormat="1" ht="14.1" customHeight="1" x14ac:dyDescent="0.2">
      <c r="A22" s="45" t="s">
        <v>50</v>
      </c>
      <c r="B22" s="46">
        <v>5</v>
      </c>
      <c r="C22" s="47">
        <v>6</v>
      </c>
      <c r="D22" s="47">
        <v>0</v>
      </c>
      <c r="E22" s="48">
        <v>0</v>
      </c>
      <c r="F22" s="236"/>
      <c r="G22" s="237"/>
      <c r="H22" s="238"/>
      <c r="I22" s="239"/>
    </row>
    <row r="23" spans="1:9" s="34" customFormat="1" ht="14.1" customHeight="1" x14ac:dyDescent="0.2">
      <c r="A23" s="45" t="s">
        <v>51</v>
      </c>
      <c r="B23" s="46">
        <v>20</v>
      </c>
      <c r="C23" s="47">
        <v>13</v>
      </c>
      <c r="D23" s="47">
        <v>20</v>
      </c>
      <c r="E23" s="48">
        <v>13</v>
      </c>
      <c r="F23" s="51">
        <f>23100/12</f>
        <v>1925</v>
      </c>
      <c r="G23" s="51">
        <f>132008/12</f>
        <v>11000.666666666666</v>
      </c>
      <c r="H23" s="51">
        <f>155108/12</f>
        <v>12925.666666666666</v>
      </c>
      <c r="I23" s="52">
        <f>155108/366</f>
        <v>423.79234972677597</v>
      </c>
    </row>
    <row r="24" spans="1:9" s="34" customFormat="1" ht="14.1" customHeight="1" x14ac:dyDescent="0.2">
      <c r="A24" s="45" t="s">
        <v>52</v>
      </c>
      <c r="B24" s="53" t="s">
        <v>53</v>
      </c>
      <c r="C24" s="54" t="s">
        <v>53</v>
      </c>
      <c r="D24" s="54" t="s">
        <v>53</v>
      </c>
      <c r="E24" s="55" t="s">
        <v>53</v>
      </c>
      <c r="F24" s="56" t="s">
        <v>53</v>
      </c>
      <c r="G24" s="57" t="s">
        <v>53</v>
      </c>
      <c r="H24" s="58" t="s">
        <v>54</v>
      </c>
      <c r="I24" s="59" t="s">
        <v>54</v>
      </c>
    </row>
    <row r="25" spans="1:9" s="34" customFormat="1" ht="14.1" customHeight="1" x14ac:dyDescent="0.2">
      <c r="A25" s="45" t="s">
        <v>55</v>
      </c>
      <c r="B25" s="46">
        <v>18</v>
      </c>
      <c r="C25" s="47">
        <v>16</v>
      </c>
      <c r="D25" s="47">
        <v>17</v>
      </c>
      <c r="E25" s="48">
        <v>14</v>
      </c>
      <c r="F25" s="240">
        <f>98220/12</f>
        <v>8185</v>
      </c>
      <c r="G25" s="243">
        <f>459228/12</f>
        <v>38269</v>
      </c>
      <c r="H25" s="246">
        <f>557448/12</f>
        <v>46454</v>
      </c>
      <c r="I25" s="249">
        <f>557448/366</f>
        <v>1523.0819672131147</v>
      </c>
    </row>
    <row r="26" spans="1:9" s="34" customFormat="1" ht="14.1" customHeight="1" x14ac:dyDescent="0.2">
      <c r="A26" s="45" t="s">
        <v>56</v>
      </c>
      <c r="B26" s="46">
        <v>35</v>
      </c>
      <c r="C26" s="47">
        <v>14</v>
      </c>
      <c r="D26" s="47">
        <v>36</v>
      </c>
      <c r="E26" s="48">
        <v>13</v>
      </c>
      <c r="F26" s="241"/>
      <c r="G26" s="244"/>
      <c r="H26" s="247"/>
      <c r="I26" s="250"/>
    </row>
    <row r="27" spans="1:9" s="34" customFormat="1" ht="14.1" customHeight="1" x14ac:dyDescent="0.2">
      <c r="A27" s="45" t="s">
        <v>57</v>
      </c>
      <c r="B27" s="46">
        <v>14</v>
      </c>
      <c r="C27" s="47">
        <v>13</v>
      </c>
      <c r="D27" s="47">
        <v>15</v>
      </c>
      <c r="E27" s="48">
        <v>15</v>
      </c>
      <c r="F27" s="242"/>
      <c r="G27" s="245"/>
      <c r="H27" s="248"/>
      <c r="I27" s="251"/>
    </row>
    <row r="28" spans="1:9" s="34" customFormat="1" ht="14.1" customHeight="1" x14ac:dyDescent="0.2">
      <c r="A28" s="45" t="s">
        <v>58</v>
      </c>
      <c r="B28" s="46">
        <v>20</v>
      </c>
      <c r="C28" s="47">
        <v>21</v>
      </c>
      <c r="D28" s="47">
        <v>19</v>
      </c>
      <c r="E28" s="48">
        <v>21</v>
      </c>
      <c r="F28" s="252">
        <f>22320/12</f>
        <v>1860</v>
      </c>
      <c r="G28" s="255">
        <f>226617/12</f>
        <v>18884.75</v>
      </c>
      <c r="H28" s="258">
        <f>248937/12</f>
        <v>20744.75</v>
      </c>
      <c r="I28" s="261">
        <f>248937/366</f>
        <v>680.15573770491801</v>
      </c>
    </row>
    <row r="29" spans="1:9" s="34" customFormat="1" ht="14.1" customHeight="1" x14ac:dyDescent="0.2">
      <c r="A29" s="45" t="s">
        <v>59</v>
      </c>
      <c r="B29" s="46">
        <v>4</v>
      </c>
      <c r="C29" s="47">
        <v>3</v>
      </c>
      <c r="D29" s="47">
        <v>1</v>
      </c>
      <c r="E29" s="48">
        <v>3</v>
      </c>
      <c r="F29" s="253"/>
      <c r="G29" s="256"/>
      <c r="H29" s="259"/>
      <c r="I29" s="262"/>
    </row>
    <row r="30" spans="1:9" s="34" customFormat="1" ht="14.1" customHeight="1" x14ac:dyDescent="0.2">
      <c r="A30" s="60" t="s">
        <v>60</v>
      </c>
      <c r="B30" s="46">
        <v>0</v>
      </c>
      <c r="C30" s="47">
        <v>0</v>
      </c>
      <c r="D30" s="47">
        <v>0</v>
      </c>
      <c r="E30" s="48">
        <v>0</v>
      </c>
      <c r="F30" s="254"/>
      <c r="G30" s="257"/>
      <c r="H30" s="260"/>
      <c r="I30" s="263"/>
    </row>
    <row r="31" spans="1:9" s="34" customFormat="1" ht="14.1" customHeight="1" x14ac:dyDescent="0.2">
      <c r="A31" s="45" t="s">
        <v>61</v>
      </c>
      <c r="B31" s="46">
        <v>5</v>
      </c>
      <c r="C31" s="47">
        <v>0</v>
      </c>
      <c r="D31" s="47">
        <v>7</v>
      </c>
      <c r="E31" s="48">
        <v>0</v>
      </c>
      <c r="F31" s="252">
        <v>1630</v>
      </c>
      <c r="G31" s="255">
        <v>5806</v>
      </c>
      <c r="H31" s="258">
        <v>7436</v>
      </c>
      <c r="I31" s="261">
        <v>244</v>
      </c>
    </row>
    <row r="32" spans="1:9" s="34" customFormat="1" ht="14.1" customHeight="1" x14ac:dyDescent="0.2">
      <c r="A32" s="45" t="s">
        <v>62</v>
      </c>
      <c r="B32" s="46">
        <v>17</v>
      </c>
      <c r="C32" s="47">
        <v>17</v>
      </c>
      <c r="D32" s="47">
        <v>9</v>
      </c>
      <c r="E32" s="48">
        <v>9</v>
      </c>
      <c r="F32" s="253"/>
      <c r="G32" s="256"/>
      <c r="H32" s="259"/>
      <c r="I32" s="262"/>
    </row>
    <row r="33" spans="1:9" s="34" customFormat="1" ht="14.1" customHeight="1" x14ac:dyDescent="0.2">
      <c r="A33" s="45" t="s">
        <v>63</v>
      </c>
      <c r="B33" s="46">
        <v>13</v>
      </c>
      <c r="C33" s="47">
        <v>17</v>
      </c>
      <c r="D33" s="47">
        <v>12</v>
      </c>
      <c r="E33" s="48">
        <v>12</v>
      </c>
      <c r="F33" s="254"/>
      <c r="G33" s="257"/>
      <c r="H33" s="260"/>
      <c r="I33" s="263"/>
    </row>
    <row r="34" spans="1:9" s="34" customFormat="1" ht="14.1" customHeight="1" x14ac:dyDescent="0.2">
      <c r="A34" s="45" t="s">
        <v>64</v>
      </c>
      <c r="B34" s="46">
        <v>39</v>
      </c>
      <c r="C34" s="47">
        <v>34</v>
      </c>
      <c r="D34" s="47">
        <v>48</v>
      </c>
      <c r="E34" s="48">
        <v>38</v>
      </c>
      <c r="F34" s="240">
        <f>134948/12</f>
        <v>11245.666666666666</v>
      </c>
      <c r="G34" s="243">
        <f>401979/12</f>
        <v>33498.25</v>
      </c>
      <c r="H34" s="246">
        <f>536927/12</f>
        <v>44743.916666666664</v>
      </c>
      <c r="I34" s="264">
        <f>536927/366</f>
        <v>1467.0136612021859</v>
      </c>
    </row>
    <row r="35" spans="1:9" s="34" customFormat="1" ht="14.1" customHeight="1" x14ac:dyDescent="0.2">
      <c r="A35" s="45" t="s">
        <v>65</v>
      </c>
      <c r="B35" s="46">
        <v>2</v>
      </c>
      <c r="C35" s="47">
        <v>2</v>
      </c>
      <c r="D35" s="47">
        <v>2</v>
      </c>
      <c r="E35" s="48">
        <v>1</v>
      </c>
      <c r="F35" s="242"/>
      <c r="G35" s="245"/>
      <c r="H35" s="248"/>
      <c r="I35" s="265"/>
    </row>
    <row r="36" spans="1:9" s="34" customFormat="1" ht="14.1" customHeight="1" x14ac:dyDescent="0.2">
      <c r="A36" s="45" t="s">
        <v>66</v>
      </c>
      <c r="B36" s="46">
        <v>22</v>
      </c>
      <c r="C36" s="47">
        <v>21</v>
      </c>
      <c r="D36" s="47">
        <v>12</v>
      </c>
      <c r="E36" s="48">
        <v>17</v>
      </c>
      <c r="F36" s="61">
        <f>5640/12</f>
        <v>470</v>
      </c>
      <c r="G36" s="62">
        <f>182563/12</f>
        <v>15213.583333333334</v>
      </c>
      <c r="H36" s="63">
        <f>188203/12</f>
        <v>15683.583333333334</v>
      </c>
      <c r="I36" s="52">
        <f>188203/366</f>
        <v>514.21584699453547</v>
      </c>
    </row>
    <row r="37" spans="1:9" s="34" customFormat="1" ht="14.1" customHeight="1" x14ac:dyDescent="0.2">
      <c r="A37" s="45" t="s">
        <v>67</v>
      </c>
      <c r="B37" s="46">
        <v>12</v>
      </c>
      <c r="C37" s="47">
        <v>17</v>
      </c>
      <c r="D37" s="47">
        <v>21</v>
      </c>
      <c r="E37" s="48">
        <v>20</v>
      </c>
      <c r="F37" s="61">
        <f>12240/12</f>
        <v>1020</v>
      </c>
      <c r="G37" s="62">
        <f>167098/12</f>
        <v>13924.833333333334</v>
      </c>
      <c r="H37" s="63">
        <f>179338/12</f>
        <v>14944.833333333334</v>
      </c>
      <c r="I37" s="52">
        <f>179338/366</f>
        <v>489.99453551912569</v>
      </c>
    </row>
    <row r="38" spans="1:9" s="34" customFormat="1" ht="14.1" customHeight="1" x14ac:dyDescent="0.2">
      <c r="A38" s="45" t="s">
        <v>68</v>
      </c>
      <c r="B38" s="46">
        <v>33</v>
      </c>
      <c r="C38" s="47">
        <v>25</v>
      </c>
      <c r="D38" s="47">
        <v>32</v>
      </c>
      <c r="E38" s="48">
        <v>25</v>
      </c>
      <c r="F38" s="252">
        <f>73980/12</f>
        <v>6165</v>
      </c>
      <c r="G38" s="243">
        <f>318837/12</f>
        <v>26569.75</v>
      </c>
      <c r="H38" s="246">
        <f>392817/12</f>
        <v>32734.75</v>
      </c>
      <c r="I38" s="264">
        <f>392817/366</f>
        <v>1073.2704918032787</v>
      </c>
    </row>
    <row r="39" spans="1:9" s="34" customFormat="1" ht="14.1" customHeight="1" x14ac:dyDescent="0.2">
      <c r="A39" s="45" t="s">
        <v>69</v>
      </c>
      <c r="B39" s="64">
        <v>3</v>
      </c>
      <c r="C39" s="65">
        <v>3</v>
      </c>
      <c r="D39" s="65">
        <v>3</v>
      </c>
      <c r="E39" s="66">
        <v>1</v>
      </c>
      <c r="F39" s="254"/>
      <c r="G39" s="245"/>
      <c r="H39" s="248"/>
      <c r="I39" s="265"/>
    </row>
    <row r="40" spans="1:9" s="34" customFormat="1" ht="14.1" customHeight="1" x14ac:dyDescent="0.2">
      <c r="A40" s="45" t="s">
        <v>70</v>
      </c>
      <c r="B40" s="53" t="s">
        <v>53</v>
      </c>
      <c r="C40" s="54" t="s">
        <v>53</v>
      </c>
      <c r="D40" s="54" t="s">
        <v>53</v>
      </c>
      <c r="E40" s="55" t="s">
        <v>53</v>
      </c>
      <c r="F40" s="56" t="s">
        <v>53</v>
      </c>
      <c r="G40" s="57" t="s">
        <v>53</v>
      </c>
      <c r="H40" s="58" t="s">
        <v>54</v>
      </c>
      <c r="I40" s="59" t="s">
        <v>54</v>
      </c>
    </row>
    <row r="41" spans="1:9" s="34" customFormat="1" ht="14.1" customHeight="1" x14ac:dyDescent="0.2">
      <c r="A41" s="45" t="s">
        <v>71</v>
      </c>
      <c r="B41" s="53" t="s">
        <v>53</v>
      </c>
      <c r="C41" s="54" t="s">
        <v>53</v>
      </c>
      <c r="D41" s="54" t="s">
        <v>53</v>
      </c>
      <c r="E41" s="55" t="s">
        <v>53</v>
      </c>
      <c r="F41" s="56" t="s">
        <v>53</v>
      </c>
      <c r="G41" s="57" t="s">
        <v>53</v>
      </c>
      <c r="H41" s="67" t="s">
        <v>54</v>
      </c>
      <c r="I41" s="68" t="s">
        <v>54</v>
      </c>
    </row>
    <row r="42" spans="1:9" s="34" customFormat="1" ht="14.1" customHeight="1" x14ac:dyDescent="0.2">
      <c r="A42" s="45" t="s">
        <v>72</v>
      </c>
      <c r="B42" s="46">
        <v>59</v>
      </c>
      <c r="C42" s="47">
        <v>45</v>
      </c>
      <c r="D42" s="47">
        <v>59</v>
      </c>
      <c r="E42" s="48">
        <v>46</v>
      </c>
      <c r="F42" s="61">
        <f>36604/12</f>
        <v>3050.3333333333335</v>
      </c>
      <c r="G42" s="62">
        <f>255359/12</f>
        <v>21279.916666666668</v>
      </c>
      <c r="H42" s="63">
        <f>291963/12</f>
        <v>24330.25</v>
      </c>
      <c r="I42" s="69">
        <f>291963/366</f>
        <v>797.71311475409834</v>
      </c>
    </row>
    <row r="43" spans="1:9" s="34" customFormat="1" ht="14.1" customHeight="1" x14ac:dyDescent="0.2">
      <c r="A43" s="45" t="s">
        <v>73</v>
      </c>
      <c r="B43" s="70">
        <v>36</v>
      </c>
      <c r="C43" s="71" t="s">
        <v>74</v>
      </c>
      <c r="D43" s="71">
        <v>46</v>
      </c>
      <c r="E43" s="72" t="s">
        <v>75</v>
      </c>
      <c r="F43" s="266">
        <f>1168260/12</f>
        <v>97355</v>
      </c>
      <c r="G43" s="267">
        <f>82588/12</f>
        <v>6882.333333333333</v>
      </c>
      <c r="H43" s="268">
        <f>1250848/12</f>
        <v>104237.33333333333</v>
      </c>
      <c r="I43" s="269">
        <f>1250848/366</f>
        <v>3417.6174863387978</v>
      </c>
    </row>
    <row r="44" spans="1:9" s="34" customFormat="1" ht="14.1" customHeight="1" x14ac:dyDescent="0.2">
      <c r="A44" s="45" t="s">
        <v>76</v>
      </c>
      <c r="B44" s="70">
        <v>0</v>
      </c>
      <c r="C44" s="71">
        <v>0</v>
      </c>
      <c r="D44" s="71">
        <v>1</v>
      </c>
      <c r="E44" s="72">
        <v>0</v>
      </c>
      <c r="F44" s="266"/>
      <c r="G44" s="267"/>
      <c r="H44" s="268"/>
      <c r="I44" s="269"/>
    </row>
    <row r="45" spans="1:9" s="34" customFormat="1" ht="14.1" customHeight="1" x14ac:dyDescent="0.2">
      <c r="A45" s="45" t="s">
        <v>77</v>
      </c>
      <c r="B45" s="53" t="s">
        <v>53</v>
      </c>
      <c r="C45" s="54" t="s">
        <v>53</v>
      </c>
      <c r="D45" s="54" t="s">
        <v>53</v>
      </c>
      <c r="E45" s="55" t="s">
        <v>53</v>
      </c>
      <c r="F45" s="56" t="s">
        <v>53</v>
      </c>
      <c r="G45" s="57" t="s">
        <v>53</v>
      </c>
      <c r="H45" s="67" t="s">
        <v>54</v>
      </c>
      <c r="I45" s="68" t="s">
        <v>54</v>
      </c>
    </row>
    <row r="46" spans="1:9" s="34" customFormat="1" ht="14.1" customHeight="1" x14ac:dyDescent="0.2">
      <c r="A46" s="45" t="s">
        <v>78</v>
      </c>
      <c r="B46" s="70">
        <v>33</v>
      </c>
      <c r="C46" s="71">
        <v>25</v>
      </c>
      <c r="D46" s="71">
        <v>38</v>
      </c>
      <c r="E46" s="72">
        <v>28</v>
      </c>
      <c r="F46" s="252">
        <f>29700/12</f>
        <v>2475</v>
      </c>
      <c r="G46" s="255">
        <f>174261/12</f>
        <v>14521.75</v>
      </c>
      <c r="H46" s="258">
        <f>203961/12</f>
        <v>16996.75</v>
      </c>
      <c r="I46" s="261">
        <f>203961/366</f>
        <v>557.27049180327867</v>
      </c>
    </row>
    <row r="47" spans="1:9" s="34" customFormat="1" ht="14.1" customHeight="1" x14ac:dyDescent="0.2">
      <c r="A47" s="45" t="s">
        <v>79</v>
      </c>
      <c r="B47" s="70">
        <v>3</v>
      </c>
      <c r="C47" s="71">
        <v>3</v>
      </c>
      <c r="D47" s="71">
        <v>0</v>
      </c>
      <c r="E47" s="72">
        <v>0</v>
      </c>
      <c r="F47" s="254"/>
      <c r="G47" s="257"/>
      <c r="H47" s="260"/>
      <c r="I47" s="263"/>
    </row>
    <row r="48" spans="1:9" s="34" customFormat="1" ht="14.1" customHeight="1" x14ac:dyDescent="0.2">
      <c r="A48" s="73" t="s">
        <v>80</v>
      </c>
      <c r="B48" s="74">
        <v>19</v>
      </c>
      <c r="C48" s="75">
        <v>21</v>
      </c>
      <c r="D48" s="75">
        <v>19</v>
      </c>
      <c r="E48" s="76">
        <v>21</v>
      </c>
      <c r="F48" s="77">
        <f>5880/12</f>
        <v>490</v>
      </c>
      <c r="G48" s="78">
        <f>99811/12</f>
        <v>8317.5833333333339</v>
      </c>
      <c r="H48" s="79">
        <f>105691/12</f>
        <v>8807.5833333333339</v>
      </c>
      <c r="I48" s="80">
        <f>105691/366</f>
        <v>288.77322404371586</v>
      </c>
    </row>
    <row r="49" spans="1:9" x14ac:dyDescent="0.2">
      <c r="A49" s="81" t="s">
        <v>81</v>
      </c>
      <c r="B49" s="70">
        <v>2</v>
      </c>
      <c r="C49" s="71">
        <v>1</v>
      </c>
      <c r="D49" s="71">
        <v>2</v>
      </c>
      <c r="E49" s="72">
        <v>1</v>
      </c>
      <c r="F49" s="270">
        <f>38580/12</f>
        <v>3215</v>
      </c>
      <c r="G49" s="272">
        <f>123876/12</f>
        <v>10323</v>
      </c>
      <c r="H49" s="275">
        <f>162456/12</f>
        <v>13538</v>
      </c>
      <c r="I49" s="278">
        <f>162456/366</f>
        <v>443.86885245901641</v>
      </c>
    </row>
    <row r="50" spans="1:9" x14ac:dyDescent="0.2">
      <c r="A50" s="82" t="s">
        <v>82</v>
      </c>
      <c r="B50" s="83">
        <v>1</v>
      </c>
      <c r="C50" s="84">
        <v>0</v>
      </c>
      <c r="D50" s="84">
        <v>1</v>
      </c>
      <c r="E50" s="85">
        <v>0</v>
      </c>
      <c r="F50" s="271"/>
      <c r="G50" s="273"/>
      <c r="H50" s="276"/>
      <c r="I50" s="279"/>
    </row>
    <row r="51" spans="1:9" x14ac:dyDescent="0.2">
      <c r="A51" s="82" t="s">
        <v>83</v>
      </c>
      <c r="B51" s="83">
        <v>32</v>
      </c>
      <c r="C51" s="84">
        <v>29</v>
      </c>
      <c r="D51" s="86"/>
      <c r="E51" s="87"/>
      <c r="F51" s="271"/>
      <c r="G51" s="274"/>
      <c r="H51" s="277"/>
      <c r="I51" s="280"/>
    </row>
    <row r="52" spans="1:9" x14ac:dyDescent="0.2">
      <c r="A52" s="60" t="s">
        <v>84</v>
      </c>
      <c r="B52" s="70">
        <v>6</v>
      </c>
      <c r="C52" s="71">
        <v>2</v>
      </c>
      <c r="D52" s="71">
        <v>6</v>
      </c>
      <c r="E52" s="72">
        <v>1</v>
      </c>
      <c r="F52" s="281">
        <v>47525</v>
      </c>
      <c r="G52" s="284">
        <v>78339</v>
      </c>
      <c r="H52" s="286">
        <v>125864</v>
      </c>
      <c r="I52" s="279">
        <v>4127</v>
      </c>
    </row>
    <row r="53" spans="1:9" x14ac:dyDescent="0.2">
      <c r="A53" s="45" t="s">
        <v>85</v>
      </c>
      <c r="B53" s="70">
        <v>1</v>
      </c>
      <c r="C53" s="71">
        <v>1</v>
      </c>
      <c r="D53" s="71">
        <v>1</v>
      </c>
      <c r="E53" s="72">
        <v>1</v>
      </c>
      <c r="F53" s="282"/>
      <c r="G53" s="284"/>
      <c r="H53" s="286"/>
      <c r="I53" s="279"/>
    </row>
    <row r="54" spans="1:9" x14ac:dyDescent="0.2">
      <c r="A54" s="45" t="s">
        <v>86</v>
      </c>
      <c r="B54" s="70">
        <v>7</v>
      </c>
      <c r="C54" s="71">
        <v>0</v>
      </c>
      <c r="D54" s="71">
        <v>7</v>
      </c>
      <c r="E54" s="72">
        <v>0</v>
      </c>
      <c r="F54" s="282"/>
      <c r="G54" s="284"/>
      <c r="H54" s="286"/>
      <c r="I54" s="279"/>
    </row>
    <row r="55" spans="1:9" x14ac:dyDescent="0.2">
      <c r="A55" s="45" t="s">
        <v>87</v>
      </c>
      <c r="B55" s="70">
        <v>73</v>
      </c>
      <c r="C55" s="71">
        <v>47</v>
      </c>
      <c r="D55" s="71">
        <v>83</v>
      </c>
      <c r="E55" s="72">
        <v>53</v>
      </c>
      <c r="F55" s="282"/>
      <c r="G55" s="284"/>
      <c r="H55" s="286"/>
      <c r="I55" s="279"/>
    </row>
    <row r="56" spans="1:9" x14ac:dyDescent="0.2">
      <c r="A56" s="45" t="s">
        <v>88</v>
      </c>
      <c r="B56" s="70">
        <v>10</v>
      </c>
      <c r="C56" s="71">
        <v>6</v>
      </c>
      <c r="D56" s="71">
        <v>0</v>
      </c>
      <c r="E56" s="72">
        <v>0</v>
      </c>
      <c r="F56" s="282"/>
      <c r="G56" s="284"/>
      <c r="H56" s="286"/>
      <c r="I56" s="279"/>
    </row>
    <row r="57" spans="1:9" x14ac:dyDescent="0.2">
      <c r="A57" s="45" t="s">
        <v>89</v>
      </c>
      <c r="B57" s="70">
        <v>17</v>
      </c>
      <c r="C57" s="71">
        <v>11</v>
      </c>
      <c r="D57" s="71">
        <v>17</v>
      </c>
      <c r="E57" s="72">
        <v>10</v>
      </c>
      <c r="F57" s="282"/>
      <c r="G57" s="284"/>
      <c r="H57" s="286"/>
      <c r="I57" s="279"/>
    </row>
    <row r="58" spans="1:9" x14ac:dyDescent="0.2">
      <c r="A58" s="45" t="s">
        <v>90</v>
      </c>
      <c r="B58" s="70">
        <v>14</v>
      </c>
      <c r="C58" s="71">
        <v>10</v>
      </c>
      <c r="D58" s="71">
        <v>14</v>
      </c>
      <c r="E58" s="72">
        <v>10</v>
      </c>
      <c r="F58" s="282"/>
      <c r="G58" s="284"/>
      <c r="H58" s="286"/>
      <c r="I58" s="279"/>
    </row>
    <row r="59" spans="1:9" x14ac:dyDescent="0.2">
      <c r="A59" s="45" t="s">
        <v>91</v>
      </c>
      <c r="B59" s="70">
        <v>35</v>
      </c>
      <c r="C59" s="71">
        <v>25</v>
      </c>
      <c r="D59" s="71">
        <v>34</v>
      </c>
      <c r="E59" s="72">
        <v>25</v>
      </c>
      <c r="F59" s="282"/>
      <c r="G59" s="284"/>
      <c r="H59" s="286"/>
      <c r="I59" s="279"/>
    </row>
    <row r="60" spans="1:9" x14ac:dyDescent="0.2">
      <c r="A60" s="45" t="s">
        <v>92</v>
      </c>
      <c r="B60" s="70">
        <v>1</v>
      </c>
      <c r="C60" s="71">
        <v>1</v>
      </c>
      <c r="D60" s="71">
        <v>1</v>
      </c>
      <c r="E60" s="72">
        <v>1</v>
      </c>
      <c r="F60" s="283"/>
      <c r="G60" s="285"/>
      <c r="H60" s="287"/>
      <c r="I60" s="280"/>
    </row>
    <row r="61" spans="1:9" x14ac:dyDescent="0.2">
      <c r="A61" s="45" t="s">
        <v>93</v>
      </c>
      <c r="B61" s="70">
        <v>1</v>
      </c>
      <c r="C61" s="71">
        <v>0</v>
      </c>
      <c r="D61" s="71">
        <v>1</v>
      </c>
      <c r="E61" s="72">
        <v>0</v>
      </c>
      <c r="F61" s="88">
        <v>162</v>
      </c>
      <c r="G61" s="89">
        <v>453</v>
      </c>
      <c r="H61" s="90">
        <v>615</v>
      </c>
      <c r="I61" s="91">
        <v>20</v>
      </c>
    </row>
    <row r="62" spans="1:9" x14ac:dyDescent="0.2">
      <c r="A62" s="45" t="s">
        <v>94</v>
      </c>
      <c r="B62" s="70">
        <v>79</v>
      </c>
      <c r="C62" s="71">
        <v>65</v>
      </c>
      <c r="D62" s="71">
        <v>79</v>
      </c>
      <c r="E62" s="72">
        <v>65</v>
      </c>
      <c r="F62" s="88">
        <v>12412</v>
      </c>
      <c r="G62" s="89">
        <v>40165</v>
      </c>
      <c r="H62" s="90">
        <v>52577</v>
      </c>
      <c r="I62" s="91">
        <v>1724</v>
      </c>
    </row>
    <row r="63" spans="1:9" x14ac:dyDescent="0.2">
      <c r="A63" s="45" t="s">
        <v>95</v>
      </c>
      <c r="B63" s="70">
        <v>41</v>
      </c>
      <c r="C63" s="71">
        <v>36</v>
      </c>
      <c r="D63" s="71">
        <v>41</v>
      </c>
      <c r="E63" s="72">
        <v>36</v>
      </c>
      <c r="F63" s="88">
        <v>9478</v>
      </c>
      <c r="G63" s="89">
        <v>16705</v>
      </c>
      <c r="H63" s="90">
        <v>26183</v>
      </c>
      <c r="I63" s="91">
        <v>858</v>
      </c>
    </row>
    <row r="64" spans="1:9" x14ac:dyDescent="0.2">
      <c r="A64" s="45" t="s">
        <v>96</v>
      </c>
      <c r="B64" s="70">
        <v>60</v>
      </c>
      <c r="C64" s="71">
        <v>55</v>
      </c>
      <c r="D64" s="71">
        <v>61</v>
      </c>
      <c r="E64" s="72">
        <v>56</v>
      </c>
      <c r="F64" s="88">
        <v>6627</v>
      </c>
      <c r="G64" s="89">
        <v>26969</v>
      </c>
      <c r="H64" s="90">
        <v>33596</v>
      </c>
      <c r="I64" s="91">
        <v>1101</v>
      </c>
    </row>
    <row r="65" spans="1:9" x14ac:dyDescent="0.2">
      <c r="A65" s="45" t="s">
        <v>97</v>
      </c>
      <c r="B65" s="70">
        <v>30</v>
      </c>
      <c r="C65" s="71">
        <v>19</v>
      </c>
      <c r="D65" s="92"/>
      <c r="E65" s="93"/>
      <c r="F65" s="288">
        <v>3925</v>
      </c>
      <c r="G65" s="290">
        <v>11465</v>
      </c>
      <c r="H65" s="292">
        <v>15390</v>
      </c>
      <c r="I65" s="294">
        <v>505</v>
      </c>
    </row>
    <row r="66" spans="1:9" x14ac:dyDescent="0.2">
      <c r="A66" s="45" t="s">
        <v>98</v>
      </c>
      <c r="B66" s="70">
        <v>8</v>
      </c>
      <c r="C66" s="71">
        <v>9</v>
      </c>
      <c r="D66" s="71">
        <v>8</v>
      </c>
      <c r="E66" s="72">
        <v>10</v>
      </c>
      <c r="F66" s="288"/>
      <c r="G66" s="290"/>
      <c r="H66" s="292"/>
      <c r="I66" s="279"/>
    </row>
    <row r="67" spans="1:9" x14ac:dyDescent="0.2">
      <c r="A67" s="45" t="s">
        <v>99</v>
      </c>
      <c r="B67" s="70">
        <v>2</v>
      </c>
      <c r="C67" s="71">
        <v>0</v>
      </c>
      <c r="D67" s="71">
        <v>2</v>
      </c>
      <c r="E67" s="72">
        <v>0</v>
      </c>
      <c r="F67" s="288"/>
      <c r="G67" s="290"/>
      <c r="H67" s="292"/>
      <c r="I67" s="279"/>
    </row>
    <row r="68" spans="1:9" x14ac:dyDescent="0.2">
      <c r="A68" s="94" t="s">
        <v>100</v>
      </c>
      <c r="B68" s="74">
        <v>9</v>
      </c>
      <c r="C68" s="75">
        <v>13</v>
      </c>
      <c r="D68" s="75">
        <v>9</v>
      </c>
      <c r="E68" s="76">
        <v>12</v>
      </c>
      <c r="F68" s="289"/>
      <c r="G68" s="291"/>
      <c r="H68" s="293"/>
      <c r="I68" s="295"/>
    </row>
    <row r="69" spans="1:9" x14ac:dyDescent="0.2">
      <c r="A69" s="95" t="s">
        <v>101</v>
      </c>
      <c r="B69" s="96">
        <v>40</v>
      </c>
      <c r="C69" s="97">
        <v>31</v>
      </c>
      <c r="D69" s="97">
        <v>38</v>
      </c>
      <c r="E69" s="98">
        <v>27</v>
      </c>
      <c r="F69" s="99">
        <v>8020</v>
      </c>
      <c r="G69" s="100">
        <v>32923</v>
      </c>
      <c r="H69" s="101">
        <v>40944</v>
      </c>
      <c r="I69" s="102">
        <v>1365</v>
      </c>
    </row>
    <row r="70" spans="1:9" x14ac:dyDescent="0.2">
      <c r="A70" s="45" t="s">
        <v>102</v>
      </c>
      <c r="B70" s="70">
        <v>9</v>
      </c>
      <c r="C70" s="71">
        <v>0</v>
      </c>
      <c r="D70" s="71">
        <v>8</v>
      </c>
      <c r="E70" s="72">
        <v>0</v>
      </c>
      <c r="F70" s="88">
        <v>1645</v>
      </c>
      <c r="G70" s="89">
        <v>3280</v>
      </c>
      <c r="H70" s="103">
        <v>4925</v>
      </c>
      <c r="I70" s="91">
        <v>164</v>
      </c>
    </row>
    <row r="71" spans="1:9" x14ac:dyDescent="0.2">
      <c r="A71" s="45" t="s">
        <v>103</v>
      </c>
      <c r="B71" s="70">
        <v>10</v>
      </c>
      <c r="C71" s="71">
        <v>5</v>
      </c>
      <c r="D71" s="71">
        <v>11</v>
      </c>
      <c r="E71" s="72">
        <v>6</v>
      </c>
      <c r="F71" s="88">
        <v>2057</v>
      </c>
      <c r="G71" s="89">
        <v>5727</v>
      </c>
      <c r="H71" s="103">
        <v>7784</v>
      </c>
      <c r="I71" s="91">
        <v>259</v>
      </c>
    </row>
    <row r="72" spans="1:9" x14ac:dyDescent="0.2">
      <c r="A72" s="45" t="s">
        <v>104</v>
      </c>
      <c r="B72" s="83">
        <v>2</v>
      </c>
      <c r="C72" s="84">
        <v>2</v>
      </c>
      <c r="D72" s="84">
        <v>2</v>
      </c>
      <c r="E72" s="85">
        <v>2</v>
      </c>
      <c r="F72" s="104">
        <v>0</v>
      </c>
      <c r="G72" s="105">
        <v>2503</v>
      </c>
      <c r="H72" s="106">
        <v>2503</v>
      </c>
      <c r="I72" s="107">
        <v>83</v>
      </c>
    </row>
    <row r="73" spans="1:9" x14ac:dyDescent="0.2">
      <c r="A73" s="45" t="s">
        <v>105</v>
      </c>
      <c r="B73" s="70">
        <v>10</v>
      </c>
      <c r="C73" s="71">
        <v>4</v>
      </c>
      <c r="D73" s="71">
        <v>12</v>
      </c>
      <c r="E73" s="72">
        <v>7</v>
      </c>
      <c r="F73" s="88">
        <v>823</v>
      </c>
      <c r="G73" s="89">
        <v>7151</v>
      </c>
      <c r="H73" s="103">
        <v>7974</v>
      </c>
      <c r="I73" s="91">
        <v>266</v>
      </c>
    </row>
    <row r="74" spans="1:9" x14ac:dyDescent="0.2">
      <c r="A74" s="45" t="s">
        <v>106</v>
      </c>
      <c r="B74" s="108">
        <v>19</v>
      </c>
      <c r="C74" s="109">
        <v>17</v>
      </c>
      <c r="D74" s="109">
        <v>19</v>
      </c>
      <c r="E74" s="110">
        <v>17</v>
      </c>
      <c r="F74" s="111">
        <v>1851</v>
      </c>
      <c r="G74" s="112">
        <v>8853</v>
      </c>
      <c r="H74" s="113">
        <v>10704</v>
      </c>
      <c r="I74" s="114">
        <v>357</v>
      </c>
    </row>
    <row r="75" spans="1:9" x14ac:dyDescent="0.2">
      <c r="A75" s="82" t="s">
        <v>107</v>
      </c>
      <c r="B75" s="70" t="s">
        <v>108</v>
      </c>
      <c r="C75" s="115">
        <v>0</v>
      </c>
      <c r="D75" s="71" t="s">
        <v>109</v>
      </c>
      <c r="E75" s="116">
        <v>0</v>
      </c>
      <c r="F75" s="281">
        <v>2057</v>
      </c>
      <c r="G75" s="297">
        <v>6306</v>
      </c>
      <c r="H75" s="299">
        <v>8363</v>
      </c>
      <c r="I75" s="294">
        <v>279</v>
      </c>
    </row>
    <row r="76" spans="1:9" x14ac:dyDescent="0.2">
      <c r="A76" s="82" t="s">
        <v>110</v>
      </c>
      <c r="B76" s="117" t="s">
        <v>111</v>
      </c>
      <c r="C76" s="118">
        <v>0</v>
      </c>
      <c r="D76" s="119" t="s">
        <v>112</v>
      </c>
      <c r="E76" s="120">
        <v>0</v>
      </c>
      <c r="F76" s="296"/>
      <c r="G76" s="298"/>
      <c r="H76" s="300"/>
      <c r="I76" s="295"/>
    </row>
    <row r="77" spans="1:9" x14ac:dyDescent="0.2">
      <c r="A77" s="95" t="s">
        <v>113</v>
      </c>
      <c r="B77" s="96">
        <v>1</v>
      </c>
      <c r="C77" s="97">
        <v>0</v>
      </c>
      <c r="D77" s="97">
        <v>1</v>
      </c>
      <c r="E77" s="98">
        <v>0</v>
      </c>
      <c r="F77" s="121">
        <v>59</v>
      </c>
      <c r="G77" s="121">
        <v>533</v>
      </c>
      <c r="H77" s="121">
        <v>592</v>
      </c>
      <c r="I77" s="102">
        <v>19</v>
      </c>
    </row>
    <row r="78" spans="1:9" x14ac:dyDescent="0.2">
      <c r="A78" s="45" t="s">
        <v>114</v>
      </c>
      <c r="B78" s="70">
        <v>0</v>
      </c>
      <c r="C78" s="71">
        <v>0</v>
      </c>
      <c r="D78" s="71">
        <v>0</v>
      </c>
      <c r="E78" s="72">
        <v>0</v>
      </c>
      <c r="F78" s="122">
        <v>0</v>
      </c>
      <c r="G78" s="122">
        <v>0</v>
      </c>
      <c r="H78" s="122">
        <v>0</v>
      </c>
      <c r="I78" s="91">
        <v>0</v>
      </c>
    </row>
    <row r="79" spans="1:9" x14ac:dyDescent="0.2">
      <c r="A79" s="82" t="s">
        <v>115</v>
      </c>
      <c r="B79" s="301">
        <v>0</v>
      </c>
      <c r="C79" s="303">
        <v>0</v>
      </c>
      <c r="D79" s="303">
        <v>0</v>
      </c>
      <c r="E79" s="305">
        <v>0</v>
      </c>
      <c r="F79" s="270">
        <v>0</v>
      </c>
      <c r="G79" s="309">
        <v>0</v>
      </c>
      <c r="H79" s="299">
        <v>0</v>
      </c>
      <c r="I79" s="294">
        <v>0</v>
      </c>
    </row>
    <row r="80" spans="1:9" x14ac:dyDescent="0.2">
      <c r="A80" s="81" t="s">
        <v>116</v>
      </c>
      <c r="B80" s="302"/>
      <c r="C80" s="304"/>
      <c r="D80" s="304"/>
      <c r="E80" s="306"/>
      <c r="F80" s="310"/>
      <c r="G80" s="274"/>
      <c r="H80" s="277"/>
      <c r="I80" s="280"/>
    </row>
    <row r="81" spans="1:9" x14ac:dyDescent="0.2">
      <c r="A81" s="45" t="s">
        <v>117</v>
      </c>
      <c r="B81" s="70">
        <v>9</v>
      </c>
      <c r="C81" s="71">
        <v>9</v>
      </c>
      <c r="D81" s="71">
        <v>12</v>
      </c>
      <c r="E81" s="72">
        <v>12</v>
      </c>
      <c r="F81" s="122">
        <v>0</v>
      </c>
      <c r="G81" s="122">
        <v>7754</v>
      </c>
      <c r="H81" s="122">
        <v>7754</v>
      </c>
      <c r="I81" s="91">
        <v>250</v>
      </c>
    </row>
    <row r="82" spans="1:9" x14ac:dyDescent="0.2">
      <c r="A82" s="82" t="s">
        <v>118</v>
      </c>
      <c r="B82" s="301">
        <v>2</v>
      </c>
      <c r="C82" s="303">
        <v>2</v>
      </c>
      <c r="D82" s="303">
        <v>2</v>
      </c>
      <c r="E82" s="305">
        <v>2</v>
      </c>
      <c r="F82" s="307">
        <v>0</v>
      </c>
      <c r="G82" s="309">
        <v>325</v>
      </c>
      <c r="H82" s="299">
        <v>325</v>
      </c>
      <c r="I82" s="294">
        <v>10</v>
      </c>
    </row>
    <row r="83" spans="1:9" x14ac:dyDescent="0.2">
      <c r="A83" s="81" t="s">
        <v>119</v>
      </c>
      <c r="B83" s="302"/>
      <c r="C83" s="304"/>
      <c r="D83" s="304"/>
      <c r="E83" s="306"/>
      <c r="F83" s="308"/>
      <c r="G83" s="274"/>
      <c r="H83" s="277"/>
      <c r="I83" s="280"/>
    </row>
    <row r="84" spans="1:9" x14ac:dyDescent="0.2">
      <c r="A84" s="94" t="s">
        <v>120</v>
      </c>
      <c r="B84" s="74">
        <v>0</v>
      </c>
      <c r="C84" s="75">
        <v>0</v>
      </c>
      <c r="D84" s="75">
        <v>0</v>
      </c>
      <c r="E84" s="76">
        <v>0</v>
      </c>
      <c r="F84" s="123">
        <v>0</v>
      </c>
      <c r="G84" s="123">
        <v>0</v>
      </c>
      <c r="H84" s="123">
        <v>0</v>
      </c>
      <c r="I84" s="124">
        <v>0</v>
      </c>
    </row>
    <row r="85" spans="1:9" s="131" customFormat="1" ht="15" customHeight="1" x14ac:dyDescent="0.2">
      <c r="A85" s="95" t="s">
        <v>121</v>
      </c>
      <c r="B85" s="125">
        <v>0</v>
      </c>
      <c r="C85" s="126">
        <v>1</v>
      </c>
      <c r="D85" s="127"/>
      <c r="E85" s="128">
        <v>0</v>
      </c>
      <c r="F85" s="129">
        <v>0</v>
      </c>
      <c r="G85" s="129">
        <v>0</v>
      </c>
      <c r="H85" s="129">
        <v>0</v>
      </c>
      <c r="I85" s="130">
        <v>0</v>
      </c>
    </row>
    <row r="86" spans="1:9" s="131" customFormat="1" ht="15" customHeight="1" x14ac:dyDescent="0.2">
      <c r="A86" s="132" t="s">
        <v>122</v>
      </c>
      <c r="B86" s="133">
        <v>5</v>
      </c>
      <c r="C86" s="134">
        <v>6</v>
      </c>
      <c r="D86" s="134">
        <v>5</v>
      </c>
      <c r="E86" s="135">
        <v>6</v>
      </c>
      <c r="F86" s="136" t="s">
        <v>123</v>
      </c>
      <c r="G86" s="136" t="s">
        <v>123</v>
      </c>
      <c r="H86" s="136">
        <v>6694</v>
      </c>
      <c r="I86" s="137">
        <v>219</v>
      </c>
    </row>
    <row r="87" spans="1:9" s="131" customFormat="1" ht="15" customHeight="1" x14ac:dyDescent="0.2">
      <c r="A87" s="132" t="s">
        <v>124</v>
      </c>
      <c r="B87" s="133">
        <v>5</v>
      </c>
      <c r="C87" s="134">
        <v>3</v>
      </c>
      <c r="D87" s="134">
        <v>5</v>
      </c>
      <c r="E87" s="135">
        <v>3</v>
      </c>
      <c r="F87" s="136" t="s">
        <v>123</v>
      </c>
      <c r="G87" s="136" t="s">
        <v>123</v>
      </c>
      <c r="H87" s="136">
        <v>2155</v>
      </c>
      <c r="I87" s="137">
        <v>76</v>
      </c>
    </row>
    <row r="88" spans="1:9" x14ac:dyDescent="0.2">
      <c r="A88" s="138" t="s">
        <v>125</v>
      </c>
      <c r="B88" s="139"/>
      <c r="C88" s="140"/>
      <c r="D88" s="140"/>
      <c r="E88" s="141"/>
      <c r="F88" s="139"/>
      <c r="G88" s="140"/>
      <c r="H88" s="141"/>
      <c r="I88" s="142">
        <f>SUM(I8:I87)</f>
        <v>30208.52732240437</v>
      </c>
    </row>
    <row r="89" spans="1:9" x14ac:dyDescent="0.2">
      <c r="A89" s="34" t="s">
        <v>126</v>
      </c>
      <c r="B89" s="131"/>
      <c r="C89" s="131"/>
      <c r="D89" s="131"/>
      <c r="E89" s="131"/>
      <c r="F89" s="131"/>
      <c r="G89" s="131"/>
      <c r="H89" s="131"/>
      <c r="I89" s="131"/>
    </row>
    <row r="90" spans="1:9" x14ac:dyDescent="0.2">
      <c r="A90" s="34" t="s">
        <v>127</v>
      </c>
      <c r="B90" s="131"/>
      <c r="C90" s="131"/>
      <c r="D90" s="131"/>
      <c r="E90" s="131"/>
      <c r="F90" s="131"/>
      <c r="G90" s="131"/>
      <c r="H90" s="131"/>
      <c r="I90" s="143"/>
    </row>
    <row r="91" spans="1:9" x14ac:dyDescent="0.2">
      <c r="A91" s="34" t="s">
        <v>128</v>
      </c>
      <c r="B91" s="131"/>
      <c r="C91" s="131"/>
      <c r="D91" s="131"/>
      <c r="E91" s="131"/>
      <c r="F91" s="131"/>
      <c r="G91" s="144"/>
      <c r="H91" s="145"/>
      <c r="I91" s="145" t="s">
        <v>129</v>
      </c>
    </row>
  </sheetData>
  <mergeCells count="80">
    <mergeCell ref="H79:H80"/>
    <mergeCell ref="I79:I80"/>
    <mergeCell ref="B82:B83"/>
    <mergeCell ref="C82:C83"/>
    <mergeCell ref="D82:D83"/>
    <mergeCell ref="E82:E83"/>
    <mergeCell ref="F82:F83"/>
    <mergeCell ref="G82:G83"/>
    <mergeCell ref="H82:H83"/>
    <mergeCell ref="I82:I83"/>
    <mergeCell ref="B79:B80"/>
    <mergeCell ref="C79:C80"/>
    <mergeCell ref="D79:D80"/>
    <mergeCell ref="E79:E80"/>
    <mergeCell ref="F79:F80"/>
    <mergeCell ref="G79:G80"/>
    <mergeCell ref="F65:F68"/>
    <mergeCell ref="G65:G68"/>
    <mergeCell ref="H65:H68"/>
    <mergeCell ref="I65:I68"/>
    <mergeCell ref="F75:F76"/>
    <mergeCell ref="G75:G76"/>
    <mergeCell ref="H75:H76"/>
    <mergeCell ref="I75:I76"/>
    <mergeCell ref="F49:F51"/>
    <mergeCell ref="G49:G51"/>
    <mergeCell ref="H49:H51"/>
    <mergeCell ref="I49:I51"/>
    <mergeCell ref="F52:F60"/>
    <mergeCell ref="G52:G60"/>
    <mergeCell ref="H52:H60"/>
    <mergeCell ref="I52:I60"/>
    <mergeCell ref="F43:F44"/>
    <mergeCell ref="G43:G44"/>
    <mergeCell ref="H43:H44"/>
    <mergeCell ref="I43:I44"/>
    <mergeCell ref="F46:F47"/>
    <mergeCell ref="G46:G47"/>
    <mergeCell ref="H46:H47"/>
    <mergeCell ref="I46:I47"/>
    <mergeCell ref="F34:F35"/>
    <mergeCell ref="G34:G35"/>
    <mergeCell ref="H34:H35"/>
    <mergeCell ref="I34:I35"/>
    <mergeCell ref="F38:F39"/>
    <mergeCell ref="G38:G39"/>
    <mergeCell ref="H38:H39"/>
    <mergeCell ref="I38:I39"/>
    <mergeCell ref="F28:F30"/>
    <mergeCell ref="G28:G30"/>
    <mergeCell ref="H28:H30"/>
    <mergeCell ref="I28:I30"/>
    <mergeCell ref="F31:F33"/>
    <mergeCell ref="G31:G33"/>
    <mergeCell ref="H31:H33"/>
    <mergeCell ref="I31:I33"/>
    <mergeCell ref="F18:F22"/>
    <mergeCell ref="G18:G22"/>
    <mergeCell ref="H18:H22"/>
    <mergeCell ref="I18:I22"/>
    <mergeCell ref="F25:F27"/>
    <mergeCell ref="G25:G27"/>
    <mergeCell ref="H25:H27"/>
    <mergeCell ref="I25:I27"/>
    <mergeCell ref="F15:F17"/>
    <mergeCell ref="G15:G17"/>
    <mergeCell ref="H15:H17"/>
    <mergeCell ref="I15:I17"/>
    <mergeCell ref="B5:E5"/>
    <mergeCell ref="F5:H5"/>
    <mergeCell ref="B6:C6"/>
    <mergeCell ref="D6:E6"/>
    <mergeCell ref="F8:F12"/>
    <mergeCell ref="G8:G12"/>
    <mergeCell ref="H8:H12"/>
    <mergeCell ref="I8:I12"/>
    <mergeCell ref="F13:F14"/>
    <mergeCell ref="G13:G14"/>
    <mergeCell ref="H13:H14"/>
    <mergeCell ref="I13:I14"/>
  </mergeCells>
  <phoneticPr fontId="2"/>
  <hyperlinks>
    <hyperlink ref="A1" location="目次!A1" display="目次へもどる" xr:uid="{53C7D8F0-CCA6-48AA-A277-A7900699040F}"/>
  </hyperlinks>
  <printOptions horizontalCentered="1"/>
  <pageMargins left="0.74803149606299213" right="0.74803149606299213" top="0.78740157480314965" bottom="0.78740157480314965" header="0.51181102362204722" footer="0.51181102362204722"/>
  <pageSetup paperSize="8" fitToHeight="0" orientation="portrait" cellComments="atEnd" r:id="rId1"/>
  <headerFooter alignWithMargins="0"/>
  <rowBreaks count="1" manualBreakCount="1">
    <brk id="55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1CFDD-A1CD-45F6-9030-0040A1C9EDAF}">
  <sheetPr codeName="Sheet2"/>
  <dimension ref="A1:G19"/>
  <sheetViews>
    <sheetView zoomScale="110" zoomScaleNormal="110" workbookViewId="0"/>
  </sheetViews>
  <sheetFormatPr defaultColWidth="8.77734375" defaultRowHeight="15" customHeight="1" x14ac:dyDescent="0.2"/>
  <cols>
    <col min="1" max="1" width="22.44140625" style="149" customWidth="1"/>
    <col min="2" max="7" width="10.6640625" style="149" customWidth="1"/>
    <col min="8" max="16384" width="8.77734375" style="149"/>
  </cols>
  <sheetData>
    <row r="1" spans="1:7" ht="15" customHeight="1" x14ac:dyDescent="0.2">
      <c r="A1" s="224" t="s">
        <v>225</v>
      </c>
    </row>
    <row r="3" spans="1:7" ht="15" customHeight="1" x14ac:dyDescent="0.2">
      <c r="A3" s="148" t="s">
        <v>130</v>
      </c>
    </row>
    <row r="4" spans="1:7" ht="15" customHeight="1" x14ac:dyDescent="0.15">
      <c r="A4" s="150" t="s">
        <v>131</v>
      </c>
      <c r="G4" s="151" t="s">
        <v>132</v>
      </c>
    </row>
    <row r="5" spans="1:7" ht="15" customHeight="1" x14ac:dyDescent="0.2">
      <c r="A5" s="311" t="s">
        <v>133</v>
      </c>
      <c r="B5" s="314" t="s">
        <v>134</v>
      </c>
      <c r="C5" s="315"/>
      <c r="D5" s="315"/>
      <c r="E5" s="314" t="s">
        <v>135</v>
      </c>
      <c r="F5" s="315"/>
      <c r="G5" s="315"/>
    </row>
    <row r="6" spans="1:7" ht="15" customHeight="1" x14ac:dyDescent="0.2">
      <c r="A6" s="312"/>
      <c r="B6" s="314" t="s">
        <v>136</v>
      </c>
      <c r="C6" s="315"/>
      <c r="D6" s="315"/>
      <c r="E6" s="314" t="s">
        <v>136</v>
      </c>
      <c r="F6" s="315"/>
      <c r="G6" s="315"/>
    </row>
    <row r="7" spans="1:7" ht="15" customHeight="1" x14ac:dyDescent="0.2">
      <c r="A7" s="313"/>
      <c r="B7" s="152" t="s">
        <v>137</v>
      </c>
      <c r="C7" s="152" t="s">
        <v>138</v>
      </c>
      <c r="D7" s="153" t="s">
        <v>139</v>
      </c>
      <c r="E7" s="152" t="s">
        <v>137</v>
      </c>
      <c r="F7" s="152" t="s">
        <v>138</v>
      </c>
      <c r="G7" s="153" t="s">
        <v>139</v>
      </c>
    </row>
    <row r="8" spans="1:7" ht="15" customHeight="1" x14ac:dyDescent="0.2">
      <c r="A8" s="154" t="s">
        <v>140</v>
      </c>
      <c r="B8" s="155">
        <f>SUM(B10:B18)</f>
        <v>246869</v>
      </c>
      <c r="C8" s="156">
        <f t="shared" ref="C8:D8" si="0">SUM(C10:C18)</f>
        <v>155614</v>
      </c>
      <c r="D8" s="156">
        <f t="shared" si="0"/>
        <v>91254</v>
      </c>
      <c r="E8" s="155">
        <f>SUM(E10:E18)</f>
        <v>256567</v>
      </c>
      <c r="F8" s="156">
        <f t="shared" ref="F8:G8" si="1">SUM(F10:F18)</f>
        <v>159389</v>
      </c>
      <c r="G8" s="156">
        <f t="shared" si="1"/>
        <v>97178</v>
      </c>
    </row>
    <row r="9" spans="1:7" ht="15" customHeight="1" x14ac:dyDescent="0.2">
      <c r="A9" s="157" t="s">
        <v>141</v>
      </c>
      <c r="B9" s="158"/>
      <c r="C9" s="159"/>
      <c r="D9" s="159"/>
      <c r="E9" s="158"/>
      <c r="F9" s="159"/>
      <c r="G9" s="159"/>
    </row>
    <row r="10" spans="1:7" ht="15" customHeight="1" x14ac:dyDescent="0.2">
      <c r="A10" s="160" t="s">
        <v>142</v>
      </c>
      <c r="B10" s="158">
        <f>SUM(C10:D10)</f>
        <v>24568</v>
      </c>
      <c r="C10" s="159">
        <v>16399</v>
      </c>
      <c r="D10" s="159">
        <v>8169</v>
      </c>
      <c r="E10" s="158">
        <f>SUM(F10:G10)</f>
        <v>25288</v>
      </c>
      <c r="F10" s="159">
        <v>16696</v>
      </c>
      <c r="G10" s="159">
        <v>8592</v>
      </c>
    </row>
    <row r="11" spans="1:7" ht="15" customHeight="1" x14ac:dyDescent="0.2">
      <c r="A11" s="160" t="s">
        <v>143</v>
      </c>
      <c r="B11" s="158">
        <f t="shared" ref="B11:B15" si="2">SUM(C11:D11)</f>
        <v>8473</v>
      </c>
      <c r="C11" s="159">
        <v>5454</v>
      </c>
      <c r="D11" s="159">
        <v>3019</v>
      </c>
      <c r="E11" s="158">
        <f t="shared" ref="E11:E15" si="3">SUM(F11:G11)</f>
        <v>8809</v>
      </c>
      <c r="F11" s="159">
        <v>5599</v>
      </c>
      <c r="G11" s="159">
        <v>3210</v>
      </c>
    </row>
    <row r="12" spans="1:7" ht="15" customHeight="1" x14ac:dyDescent="0.2">
      <c r="A12" s="160" t="s">
        <v>144</v>
      </c>
      <c r="B12" s="158">
        <f t="shared" si="2"/>
        <v>22413</v>
      </c>
      <c r="C12" s="159">
        <v>15038</v>
      </c>
      <c r="D12" s="159">
        <v>7375</v>
      </c>
      <c r="E12" s="158">
        <f t="shared" si="3"/>
        <v>23510</v>
      </c>
      <c r="F12" s="159">
        <v>15649</v>
      </c>
      <c r="G12" s="159">
        <v>7861</v>
      </c>
    </row>
    <row r="13" spans="1:7" ht="15" customHeight="1" x14ac:dyDescent="0.2">
      <c r="A13" s="160" t="s">
        <v>145</v>
      </c>
      <c r="B13" s="158">
        <f t="shared" si="2"/>
        <v>22736</v>
      </c>
      <c r="C13" s="159">
        <v>14194</v>
      </c>
      <c r="D13" s="159">
        <v>8542</v>
      </c>
      <c r="E13" s="158">
        <f t="shared" si="3"/>
        <v>23550</v>
      </c>
      <c r="F13" s="159">
        <v>14506</v>
      </c>
      <c r="G13" s="159">
        <v>9044</v>
      </c>
    </row>
    <row r="14" spans="1:7" ht="15" customHeight="1" x14ac:dyDescent="0.2">
      <c r="A14" s="160" t="s">
        <v>146</v>
      </c>
      <c r="B14" s="158">
        <f t="shared" si="2"/>
        <v>66803</v>
      </c>
      <c r="C14" s="159">
        <v>42398</v>
      </c>
      <c r="D14" s="159">
        <v>24405</v>
      </c>
      <c r="E14" s="158">
        <f t="shared" si="3"/>
        <v>69009</v>
      </c>
      <c r="F14" s="159">
        <v>43172</v>
      </c>
      <c r="G14" s="159">
        <v>25837</v>
      </c>
    </row>
    <row r="15" spans="1:7" ht="15" customHeight="1" x14ac:dyDescent="0.2">
      <c r="A15" s="160" t="s">
        <v>147</v>
      </c>
      <c r="B15" s="158">
        <f t="shared" si="2"/>
        <v>7886</v>
      </c>
      <c r="C15" s="159">
        <v>4770</v>
      </c>
      <c r="D15" s="159">
        <v>3116</v>
      </c>
      <c r="E15" s="158">
        <f t="shared" si="3"/>
        <v>8377</v>
      </c>
      <c r="F15" s="159">
        <v>5025</v>
      </c>
      <c r="G15" s="159">
        <v>3352</v>
      </c>
    </row>
    <row r="16" spans="1:7" ht="15" customHeight="1" x14ac:dyDescent="0.2">
      <c r="A16" s="157" t="s">
        <v>148</v>
      </c>
      <c r="B16" s="158"/>
      <c r="C16" s="159"/>
      <c r="D16" s="159"/>
      <c r="E16" s="158"/>
      <c r="F16" s="159"/>
      <c r="G16" s="159"/>
    </row>
    <row r="17" spans="1:7" ht="15" customHeight="1" x14ac:dyDescent="0.2">
      <c r="A17" s="160" t="s">
        <v>149</v>
      </c>
      <c r="B17" s="158">
        <f>SUM(C17:D17)</f>
        <v>67815</v>
      </c>
      <c r="C17" s="159">
        <v>44374</v>
      </c>
      <c r="D17" s="159">
        <v>23441</v>
      </c>
      <c r="E17" s="158">
        <f>SUM(F17:G17)</f>
        <v>70123</v>
      </c>
      <c r="F17" s="159">
        <v>45104</v>
      </c>
      <c r="G17" s="159">
        <v>25019</v>
      </c>
    </row>
    <row r="18" spans="1:7" ht="15" customHeight="1" x14ac:dyDescent="0.2">
      <c r="A18" s="161" t="s">
        <v>150</v>
      </c>
      <c r="B18" s="162">
        <v>26175</v>
      </c>
      <c r="C18" s="163">
        <v>12987</v>
      </c>
      <c r="D18" s="163">
        <v>13187</v>
      </c>
      <c r="E18" s="162">
        <f>SUM(F18:G18)</f>
        <v>27901</v>
      </c>
      <c r="F18" s="163">
        <v>13638</v>
      </c>
      <c r="G18" s="163">
        <v>14263</v>
      </c>
    </row>
    <row r="19" spans="1:7" ht="15" customHeight="1" x14ac:dyDescent="0.2">
      <c r="G19" s="145" t="s">
        <v>151</v>
      </c>
    </row>
  </sheetData>
  <mergeCells count="5">
    <mergeCell ref="A5:A7"/>
    <mergeCell ref="B5:D5"/>
    <mergeCell ref="E5:G5"/>
    <mergeCell ref="B6:D6"/>
    <mergeCell ref="E6:G6"/>
  </mergeCells>
  <phoneticPr fontId="2"/>
  <hyperlinks>
    <hyperlink ref="A1" location="目次!A1" display="目次へもどる" xr:uid="{3520F4FA-5FEE-4E47-8078-6004AC66E46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F9FE4-3B02-44F1-B871-35D37CDA77A5}">
  <sheetPr codeName="Sheet3"/>
  <dimension ref="A1:H27"/>
  <sheetViews>
    <sheetView zoomScale="110" zoomScaleNormal="110" zoomScaleSheetLayoutView="100" workbookViewId="0"/>
  </sheetViews>
  <sheetFormatPr defaultColWidth="8.77734375" defaultRowHeight="15" customHeight="1" x14ac:dyDescent="0.15"/>
  <cols>
    <col min="1" max="1" width="16.21875" style="164" customWidth="1"/>
    <col min="2" max="2" width="21.21875" style="164" customWidth="1"/>
    <col min="3" max="8" width="8.109375" style="164" customWidth="1"/>
    <col min="9" max="16384" width="8.77734375" style="164"/>
  </cols>
  <sheetData>
    <row r="1" spans="1:8" s="188" customFormat="1" ht="15" customHeight="1" x14ac:dyDescent="0.2">
      <c r="A1" s="224" t="s">
        <v>225</v>
      </c>
    </row>
    <row r="2" spans="1:8" s="188" customFormat="1" ht="15" customHeight="1" x14ac:dyDescent="0.2"/>
    <row r="3" spans="1:8" ht="15" customHeight="1" x14ac:dyDescent="0.15">
      <c r="A3" s="148" t="s">
        <v>152</v>
      </c>
    </row>
    <row r="4" spans="1:8" ht="15" customHeight="1" x14ac:dyDescent="0.15">
      <c r="A4" s="150" t="s">
        <v>153</v>
      </c>
      <c r="B4" s="149"/>
      <c r="C4" s="149"/>
      <c r="D4" s="149"/>
      <c r="E4" s="149"/>
      <c r="F4" s="149"/>
      <c r="G4" s="149"/>
      <c r="H4" s="151" t="s">
        <v>154</v>
      </c>
    </row>
    <row r="5" spans="1:8" s="165" customFormat="1" ht="15" customHeight="1" x14ac:dyDescent="0.2">
      <c r="A5" s="316" t="s">
        <v>155</v>
      </c>
      <c r="B5" s="317"/>
      <c r="C5" s="318" t="s">
        <v>156</v>
      </c>
      <c r="D5" s="319"/>
      <c r="E5" s="320"/>
      <c r="F5" s="318" t="s">
        <v>157</v>
      </c>
      <c r="G5" s="319"/>
      <c r="H5" s="319"/>
    </row>
    <row r="6" spans="1:8" s="165" customFormat="1" ht="15" customHeight="1" x14ac:dyDescent="0.2">
      <c r="A6" s="166" t="s">
        <v>158</v>
      </c>
      <c r="B6" s="167" t="s">
        <v>159</v>
      </c>
      <c r="C6" s="168" t="s">
        <v>160</v>
      </c>
      <c r="D6" s="169" t="s">
        <v>161</v>
      </c>
      <c r="E6" s="170" t="s">
        <v>162</v>
      </c>
      <c r="F6" s="171" t="s">
        <v>160</v>
      </c>
      <c r="G6" s="172" t="s">
        <v>161</v>
      </c>
      <c r="H6" s="173" t="s">
        <v>162</v>
      </c>
    </row>
    <row r="7" spans="1:8" ht="15" customHeight="1" x14ac:dyDescent="0.15">
      <c r="A7" s="174" t="s">
        <v>163</v>
      </c>
      <c r="B7" s="175" t="s">
        <v>164</v>
      </c>
      <c r="C7" s="176">
        <v>18473</v>
      </c>
      <c r="D7" s="176">
        <v>6218</v>
      </c>
      <c r="E7" s="177">
        <v>24691</v>
      </c>
      <c r="F7" s="176">
        <v>27522</v>
      </c>
      <c r="G7" s="176">
        <v>9769</v>
      </c>
      <c r="H7" s="177">
        <v>37291</v>
      </c>
    </row>
    <row r="8" spans="1:8" ht="15" customHeight="1" x14ac:dyDescent="0.15">
      <c r="A8" s="178" t="s">
        <v>163</v>
      </c>
      <c r="B8" s="179" t="s">
        <v>165</v>
      </c>
      <c r="C8" s="180">
        <v>12083</v>
      </c>
      <c r="D8" s="180">
        <v>743</v>
      </c>
      <c r="E8" s="181">
        <v>12826</v>
      </c>
      <c r="F8" s="180">
        <v>16137</v>
      </c>
      <c r="G8" s="180">
        <v>1153</v>
      </c>
      <c r="H8" s="181">
        <v>17290</v>
      </c>
    </row>
    <row r="9" spans="1:8" ht="15" customHeight="1" x14ac:dyDescent="0.15">
      <c r="A9" s="178" t="s">
        <v>166</v>
      </c>
      <c r="B9" s="179" t="s">
        <v>167</v>
      </c>
      <c r="C9" s="180">
        <v>9595</v>
      </c>
      <c r="D9" s="180">
        <v>2465</v>
      </c>
      <c r="E9" s="182">
        <v>12060</v>
      </c>
      <c r="F9" s="180">
        <v>12632</v>
      </c>
      <c r="G9" s="180">
        <v>3419</v>
      </c>
      <c r="H9" s="182">
        <v>16051</v>
      </c>
    </row>
    <row r="10" spans="1:8" ht="15" customHeight="1" x14ac:dyDescent="0.15">
      <c r="A10" s="178" t="s">
        <v>168</v>
      </c>
      <c r="B10" s="183" t="s">
        <v>169</v>
      </c>
      <c r="C10" s="180">
        <v>12891</v>
      </c>
      <c r="D10" s="180">
        <v>4240</v>
      </c>
      <c r="E10" s="182">
        <v>17131</v>
      </c>
      <c r="F10" s="180">
        <v>17574</v>
      </c>
      <c r="G10" s="180">
        <v>5382</v>
      </c>
      <c r="H10" s="182">
        <v>22956</v>
      </c>
    </row>
    <row r="11" spans="1:8" ht="15" customHeight="1" x14ac:dyDescent="0.15">
      <c r="A11" s="178" t="s">
        <v>170</v>
      </c>
      <c r="B11" s="179" t="s">
        <v>171</v>
      </c>
      <c r="C11" s="180">
        <v>10880</v>
      </c>
      <c r="D11" s="180">
        <v>1473</v>
      </c>
      <c r="E11" s="181">
        <v>12353</v>
      </c>
      <c r="F11" s="180">
        <v>14186</v>
      </c>
      <c r="G11" s="180">
        <v>2243</v>
      </c>
      <c r="H11" s="181">
        <v>16429</v>
      </c>
    </row>
    <row r="12" spans="1:8" ht="15" customHeight="1" x14ac:dyDescent="0.15">
      <c r="A12" s="178" t="s">
        <v>172</v>
      </c>
      <c r="B12" s="179" t="s">
        <v>173</v>
      </c>
      <c r="C12" s="180">
        <v>9701</v>
      </c>
      <c r="D12" s="180">
        <v>1821</v>
      </c>
      <c r="E12" s="181">
        <v>11522</v>
      </c>
      <c r="F12" s="180">
        <v>12777</v>
      </c>
      <c r="G12" s="180">
        <v>2547</v>
      </c>
      <c r="H12" s="181">
        <v>15324</v>
      </c>
    </row>
    <row r="13" spans="1:8" ht="15" customHeight="1" x14ac:dyDescent="0.15">
      <c r="A13" s="178" t="s">
        <v>172</v>
      </c>
      <c r="B13" s="179" t="s">
        <v>174</v>
      </c>
      <c r="C13" s="180">
        <v>8111</v>
      </c>
      <c r="D13" s="180">
        <v>1017</v>
      </c>
      <c r="E13" s="181">
        <v>9128</v>
      </c>
      <c r="F13" s="180">
        <v>10495</v>
      </c>
      <c r="G13" s="180">
        <v>1554</v>
      </c>
      <c r="H13" s="181">
        <v>12049</v>
      </c>
    </row>
    <row r="14" spans="1:8" ht="15" customHeight="1" x14ac:dyDescent="0.15">
      <c r="A14" s="178" t="s">
        <v>175</v>
      </c>
      <c r="B14" s="179" t="s">
        <v>176</v>
      </c>
      <c r="C14" s="180">
        <v>6345</v>
      </c>
      <c r="D14" s="180">
        <v>898</v>
      </c>
      <c r="E14" s="181">
        <v>7243</v>
      </c>
      <c r="F14" s="180">
        <v>8131</v>
      </c>
      <c r="G14" s="180">
        <v>1285</v>
      </c>
      <c r="H14" s="181">
        <v>9416</v>
      </c>
    </row>
    <row r="15" spans="1:8" ht="15" customHeight="1" x14ac:dyDescent="0.15">
      <c r="A15" s="178" t="s">
        <v>175</v>
      </c>
      <c r="B15" s="179" t="s">
        <v>177</v>
      </c>
      <c r="C15" s="180">
        <v>16764</v>
      </c>
      <c r="D15" s="180">
        <v>3125</v>
      </c>
      <c r="E15" s="181">
        <v>19889</v>
      </c>
      <c r="F15" s="180">
        <v>22499</v>
      </c>
      <c r="G15" s="180">
        <v>4550</v>
      </c>
      <c r="H15" s="181">
        <v>27049</v>
      </c>
    </row>
    <row r="16" spans="1:8" ht="15" customHeight="1" x14ac:dyDescent="0.15">
      <c r="A16" s="178" t="s">
        <v>178</v>
      </c>
      <c r="B16" s="179" t="s">
        <v>179</v>
      </c>
      <c r="C16" s="180">
        <v>1713</v>
      </c>
      <c r="D16" s="180">
        <v>127</v>
      </c>
      <c r="E16" s="181">
        <v>1840</v>
      </c>
      <c r="F16" s="180">
        <v>2042</v>
      </c>
      <c r="G16" s="180">
        <v>184</v>
      </c>
      <c r="H16" s="181">
        <v>2226</v>
      </c>
    </row>
    <row r="17" spans="1:8" ht="15" customHeight="1" x14ac:dyDescent="0.15">
      <c r="A17" s="178" t="s">
        <v>178</v>
      </c>
      <c r="B17" s="179" t="s">
        <v>180</v>
      </c>
      <c r="C17" s="180">
        <v>5616</v>
      </c>
      <c r="D17" s="180">
        <v>1628</v>
      </c>
      <c r="E17" s="181">
        <v>7244</v>
      </c>
      <c r="F17" s="180">
        <v>7400</v>
      </c>
      <c r="G17" s="180">
        <v>2017</v>
      </c>
      <c r="H17" s="181">
        <v>9417</v>
      </c>
    </row>
    <row r="18" spans="1:8" ht="15" customHeight="1" x14ac:dyDescent="0.15">
      <c r="A18" s="178" t="s">
        <v>181</v>
      </c>
      <c r="B18" s="179" t="s">
        <v>182</v>
      </c>
      <c r="C18" s="180">
        <v>10520</v>
      </c>
      <c r="D18" s="180">
        <v>1694</v>
      </c>
      <c r="E18" s="181">
        <v>12214</v>
      </c>
      <c r="F18" s="180">
        <v>13773</v>
      </c>
      <c r="G18" s="180">
        <v>2472</v>
      </c>
      <c r="H18" s="181">
        <v>16245</v>
      </c>
    </row>
    <row r="19" spans="1:8" ht="15" customHeight="1" x14ac:dyDescent="0.15">
      <c r="A19" s="178" t="s">
        <v>181</v>
      </c>
      <c r="B19" s="179" t="s">
        <v>183</v>
      </c>
      <c r="C19" s="180">
        <v>7791</v>
      </c>
      <c r="D19" s="180">
        <v>2643</v>
      </c>
      <c r="E19" s="181">
        <v>10434</v>
      </c>
      <c r="F19" s="180">
        <v>10512</v>
      </c>
      <c r="G19" s="180">
        <v>3261</v>
      </c>
      <c r="H19" s="181">
        <v>13773</v>
      </c>
    </row>
    <row r="20" spans="1:8" ht="15" customHeight="1" x14ac:dyDescent="0.15">
      <c r="A20" s="178" t="s">
        <v>184</v>
      </c>
      <c r="B20" s="179" t="s">
        <v>185</v>
      </c>
      <c r="C20" s="180">
        <v>7110</v>
      </c>
      <c r="D20" s="180">
        <v>1538</v>
      </c>
      <c r="E20" s="181">
        <v>8648</v>
      </c>
      <c r="F20" s="180">
        <v>9314</v>
      </c>
      <c r="G20" s="180">
        <v>2015</v>
      </c>
      <c r="H20" s="181">
        <v>11329</v>
      </c>
    </row>
    <row r="21" spans="1:8" ht="15" customHeight="1" x14ac:dyDescent="0.15">
      <c r="A21" s="178" t="s">
        <v>186</v>
      </c>
      <c r="B21" s="179" t="s">
        <v>187</v>
      </c>
      <c r="C21" s="180">
        <v>5053</v>
      </c>
      <c r="D21" s="180">
        <v>346</v>
      </c>
      <c r="E21" s="181">
        <v>5399</v>
      </c>
      <c r="F21" s="180">
        <v>6993</v>
      </c>
      <c r="G21" s="180">
        <v>486</v>
      </c>
      <c r="H21" s="181">
        <v>7479</v>
      </c>
    </row>
    <row r="22" spans="1:8" ht="15" customHeight="1" x14ac:dyDescent="0.15">
      <c r="A22" s="178" t="s">
        <v>186</v>
      </c>
      <c r="B22" s="179" t="s">
        <v>188</v>
      </c>
      <c r="C22" s="180">
        <v>5053</v>
      </c>
      <c r="D22" s="180">
        <v>346</v>
      </c>
      <c r="E22" s="181">
        <v>5399</v>
      </c>
      <c r="F22" s="180">
        <v>6253</v>
      </c>
      <c r="G22" s="180">
        <v>550</v>
      </c>
      <c r="H22" s="181">
        <v>6803</v>
      </c>
    </row>
    <row r="23" spans="1:8" ht="15" customHeight="1" x14ac:dyDescent="0.15">
      <c r="A23" s="184" t="s">
        <v>189</v>
      </c>
      <c r="B23" s="185" t="s">
        <v>190</v>
      </c>
      <c r="C23" s="186">
        <v>5248</v>
      </c>
      <c r="D23" s="186">
        <v>1645</v>
      </c>
      <c r="E23" s="187">
        <v>6893</v>
      </c>
      <c r="F23" s="186">
        <v>6892</v>
      </c>
      <c r="G23" s="186">
        <v>1997</v>
      </c>
      <c r="H23" s="187">
        <v>8892</v>
      </c>
    </row>
    <row r="24" spans="1:8" ht="15" customHeight="1" x14ac:dyDescent="0.15">
      <c r="A24" s="149" t="s">
        <v>191</v>
      </c>
      <c r="B24" s="149"/>
      <c r="C24" s="149"/>
      <c r="D24" s="149"/>
      <c r="E24" s="149"/>
      <c r="F24" s="149"/>
      <c r="G24" s="149"/>
      <c r="H24" s="149"/>
    </row>
    <row r="25" spans="1:8" ht="15" customHeight="1" x14ac:dyDescent="0.15">
      <c r="A25" s="149" t="s">
        <v>192</v>
      </c>
      <c r="B25" s="149"/>
      <c r="C25" s="149"/>
      <c r="D25" s="149"/>
      <c r="E25" s="149"/>
      <c r="F25" s="149"/>
      <c r="G25" s="149"/>
      <c r="H25" s="149"/>
    </row>
    <row r="26" spans="1:8" ht="15" customHeight="1" x14ac:dyDescent="0.15">
      <c r="A26" s="149" t="s">
        <v>193</v>
      </c>
      <c r="B26" s="149"/>
      <c r="C26" s="149"/>
      <c r="D26" s="149"/>
      <c r="E26" s="149"/>
      <c r="F26" s="149"/>
      <c r="G26" s="149"/>
      <c r="H26" s="149"/>
    </row>
    <row r="27" spans="1:8" ht="15" customHeight="1" x14ac:dyDescent="0.15">
      <c r="A27" s="149" t="s">
        <v>194</v>
      </c>
      <c r="B27" s="188"/>
      <c r="C27" s="188"/>
      <c r="D27" s="188"/>
      <c r="E27" s="188"/>
      <c r="G27" s="188"/>
      <c r="H27" s="145" t="s">
        <v>195</v>
      </c>
    </row>
  </sheetData>
  <mergeCells count="3">
    <mergeCell ref="A5:B5"/>
    <mergeCell ref="C5:E5"/>
    <mergeCell ref="F5:H5"/>
  </mergeCells>
  <phoneticPr fontId="2"/>
  <hyperlinks>
    <hyperlink ref="A1" location="目次!A1" display="目次へもどる" xr:uid="{2EA4EA40-6401-43CF-B4A2-6C9BAA1904F8}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CF098-E2E0-4409-B7AB-4E8D623CD942}">
  <sheetPr codeName="Sheet4"/>
  <dimension ref="A1:E10"/>
  <sheetViews>
    <sheetView zoomScale="110" zoomScaleNormal="110" workbookViewId="0"/>
  </sheetViews>
  <sheetFormatPr defaultColWidth="8.88671875" defaultRowHeight="15" customHeight="1" x14ac:dyDescent="0.2"/>
  <cols>
    <col min="1" max="1" width="11.21875" style="190" customWidth="1"/>
    <col min="2" max="5" width="18.77734375" style="190" customWidth="1"/>
    <col min="6" max="16384" width="8.88671875" style="190"/>
  </cols>
  <sheetData>
    <row r="1" spans="1:5" ht="15" customHeight="1" x14ac:dyDescent="0.2">
      <c r="A1" s="226" t="s">
        <v>225</v>
      </c>
    </row>
    <row r="3" spans="1:5" ht="15" customHeight="1" x14ac:dyDescent="0.2">
      <c r="A3" s="189" t="s">
        <v>196</v>
      </c>
    </row>
    <row r="4" spans="1:5" ht="15" customHeight="1" x14ac:dyDescent="0.15">
      <c r="A4" s="191" t="s">
        <v>197</v>
      </c>
      <c r="E4" s="192" t="s">
        <v>198</v>
      </c>
    </row>
    <row r="5" spans="1:5" ht="15" customHeight="1" x14ac:dyDescent="0.2">
      <c r="A5" s="193" t="s">
        <v>199</v>
      </c>
      <c r="B5" s="194" t="s">
        <v>140</v>
      </c>
      <c r="C5" s="195" t="s">
        <v>200</v>
      </c>
      <c r="D5" s="195" t="s">
        <v>201</v>
      </c>
      <c r="E5" s="193" t="s">
        <v>202</v>
      </c>
    </row>
    <row r="6" spans="1:5" ht="15" customHeight="1" x14ac:dyDescent="0.2">
      <c r="A6" s="196" t="s">
        <v>203</v>
      </c>
      <c r="B6" s="197">
        <f>SUM(C6:E6)</f>
        <v>166467</v>
      </c>
      <c r="C6" s="198">
        <v>95562</v>
      </c>
      <c r="D6" s="198">
        <v>14154</v>
      </c>
      <c r="E6" s="198">
        <v>56751</v>
      </c>
    </row>
    <row r="7" spans="1:5" ht="15" customHeight="1" x14ac:dyDescent="0.2">
      <c r="A7" s="199">
        <v>4</v>
      </c>
      <c r="B7" s="197">
        <f>SUM(C7:E7)</f>
        <v>168253</v>
      </c>
      <c r="C7" s="198">
        <v>95757</v>
      </c>
      <c r="D7" s="198">
        <v>14349</v>
      </c>
      <c r="E7" s="198">
        <v>58147</v>
      </c>
    </row>
    <row r="8" spans="1:5" ht="15" customHeight="1" x14ac:dyDescent="0.2">
      <c r="A8" s="199">
        <v>5</v>
      </c>
      <c r="B8" s="197">
        <f>SUM(C8:E8)</f>
        <v>169416</v>
      </c>
      <c r="C8" s="198">
        <v>95598</v>
      </c>
      <c r="D8" s="198">
        <v>14470</v>
      </c>
      <c r="E8" s="198">
        <v>59348</v>
      </c>
    </row>
    <row r="9" spans="1:5" ht="15" customHeight="1" x14ac:dyDescent="0.2">
      <c r="A9" s="200" t="s">
        <v>204</v>
      </c>
      <c r="B9" s="200"/>
      <c r="C9" s="200"/>
      <c r="D9" s="200"/>
      <c r="E9" s="201"/>
    </row>
    <row r="10" spans="1:5" ht="15" customHeight="1" x14ac:dyDescent="0.2">
      <c r="E10" s="202" t="s">
        <v>205</v>
      </c>
    </row>
  </sheetData>
  <phoneticPr fontId="2"/>
  <hyperlinks>
    <hyperlink ref="A1" location="目次!A1" display="目次へもどる" xr:uid="{7B04E086-AD97-4A77-995D-53D820EA924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489C2-8604-4AB3-B7F6-4385128796AD}">
  <sheetPr codeName="Sheet5"/>
  <dimension ref="A1:M9"/>
  <sheetViews>
    <sheetView zoomScale="110" zoomScaleNormal="110" workbookViewId="0"/>
  </sheetViews>
  <sheetFormatPr defaultColWidth="8.77734375" defaultRowHeight="15" customHeight="1" x14ac:dyDescent="0.2"/>
  <cols>
    <col min="1" max="1" width="8.77734375" style="149" customWidth="1"/>
    <col min="2" max="3" width="8.109375" style="149" customWidth="1"/>
    <col min="4" max="4" width="6.21875" style="149" customWidth="1"/>
    <col min="5" max="8" width="6.88671875" style="149" customWidth="1"/>
    <col min="9" max="9" width="8.109375" style="149" customWidth="1"/>
    <col min="10" max="10" width="6.21875" style="149" customWidth="1"/>
    <col min="11" max="11" width="6.88671875" style="149" customWidth="1"/>
    <col min="12" max="12" width="6.21875" style="149" customWidth="1"/>
    <col min="13" max="16384" width="8.77734375" style="149"/>
  </cols>
  <sheetData>
    <row r="1" spans="1:13" ht="15" customHeight="1" x14ac:dyDescent="0.2">
      <c r="A1" s="224" t="s">
        <v>225</v>
      </c>
    </row>
    <row r="3" spans="1:13" ht="15" customHeight="1" x14ac:dyDescent="0.2">
      <c r="A3" s="148" t="s">
        <v>206</v>
      </c>
    </row>
    <row r="4" spans="1:13" ht="15" customHeight="1" x14ac:dyDescent="0.15">
      <c r="A4" s="203"/>
      <c r="M4" s="204" t="s">
        <v>198</v>
      </c>
    </row>
    <row r="5" spans="1:13" s="209" customFormat="1" ht="45" customHeight="1" x14ac:dyDescent="0.2">
      <c r="A5" s="205" t="s">
        <v>207</v>
      </c>
      <c r="B5" s="206" t="s">
        <v>208</v>
      </c>
      <c r="C5" s="206" t="s">
        <v>209</v>
      </c>
      <c r="D5" s="206" t="s">
        <v>210</v>
      </c>
      <c r="E5" s="206" t="s">
        <v>211</v>
      </c>
      <c r="F5" s="206" t="s">
        <v>212</v>
      </c>
      <c r="G5" s="206" t="s">
        <v>213</v>
      </c>
      <c r="H5" s="206" t="s">
        <v>214</v>
      </c>
      <c r="I5" s="207" t="s">
        <v>215</v>
      </c>
      <c r="J5" s="206" t="s">
        <v>216</v>
      </c>
      <c r="K5" s="206" t="s">
        <v>217</v>
      </c>
      <c r="L5" s="207" t="s">
        <v>218</v>
      </c>
      <c r="M5" s="208" t="s">
        <v>219</v>
      </c>
    </row>
    <row r="6" spans="1:13" ht="15" customHeight="1" x14ac:dyDescent="0.2">
      <c r="A6" s="210" t="s">
        <v>220</v>
      </c>
      <c r="B6" s="211">
        <v>7552</v>
      </c>
      <c r="C6" s="211">
        <v>581</v>
      </c>
      <c r="D6" s="211">
        <v>3253</v>
      </c>
      <c r="E6" s="211">
        <v>637</v>
      </c>
      <c r="F6" s="211">
        <v>310</v>
      </c>
      <c r="G6" s="211">
        <v>3442</v>
      </c>
      <c r="H6" s="211">
        <v>3102</v>
      </c>
      <c r="I6" s="212">
        <v>3</v>
      </c>
      <c r="J6" s="211">
        <v>36506</v>
      </c>
      <c r="K6" s="212">
        <v>9310</v>
      </c>
      <c r="L6" s="213">
        <v>20</v>
      </c>
      <c r="M6" s="214">
        <v>64716</v>
      </c>
    </row>
    <row r="7" spans="1:13" ht="15" customHeight="1" x14ac:dyDescent="0.2">
      <c r="A7" s="215" t="s">
        <v>221</v>
      </c>
      <c r="B7" s="216">
        <v>7406</v>
      </c>
      <c r="C7" s="216">
        <v>570</v>
      </c>
      <c r="D7" s="216">
        <v>3460</v>
      </c>
      <c r="E7" s="216">
        <v>649</v>
      </c>
      <c r="F7" s="216">
        <v>308</v>
      </c>
      <c r="G7" s="216">
        <v>3693</v>
      </c>
      <c r="H7" s="216">
        <v>3170</v>
      </c>
      <c r="I7" s="217">
        <v>3</v>
      </c>
      <c r="J7" s="216">
        <v>37329</v>
      </c>
      <c r="K7" s="217">
        <v>9522</v>
      </c>
      <c r="L7" s="217">
        <v>11</v>
      </c>
      <c r="M7" s="214">
        <v>66121</v>
      </c>
    </row>
    <row r="8" spans="1:13" ht="15" customHeight="1" x14ac:dyDescent="0.2">
      <c r="A8" s="218" t="s">
        <v>222</v>
      </c>
      <c r="B8" s="219">
        <v>7183</v>
      </c>
      <c r="C8" s="219">
        <v>560</v>
      </c>
      <c r="D8" s="219">
        <v>3602</v>
      </c>
      <c r="E8" s="219">
        <v>643</v>
      </c>
      <c r="F8" s="219">
        <v>312</v>
      </c>
      <c r="G8" s="219">
        <v>3871</v>
      </c>
      <c r="H8" s="219">
        <v>3207</v>
      </c>
      <c r="I8" s="220">
        <v>3</v>
      </c>
      <c r="J8" s="219">
        <v>37911</v>
      </c>
      <c r="K8" s="220">
        <v>9792</v>
      </c>
      <c r="L8" s="220">
        <v>5</v>
      </c>
      <c r="M8" s="221">
        <v>67089</v>
      </c>
    </row>
    <row r="9" spans="1:13" ht="15" customHeight="1" x14ac:dyDescent="0.2">
      <c r="L9" s="145"/>
      <c r="M9" s="145" t="s">
        <v>223</v>
      </c>
    </row>
  </sheetData>
  <phoneticPr fontId="2"/>
  <hyperlinks>
    <hyperlink ref="A1" location="目次!A1" display="目次へもどる" xr:uid="{BA1E88C3-1876-4A9D-BF1D-1EEC49A80E8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DB69-D0E8-4E29-89ED-A977CEAD4A84}">
  <sheetPr codeName="Sheet6"/>
  <dimension ref="A1:F9"/>
  <sheetViews>
    <sheetView zoomScale="110" zoomScaleNormal="110" workbookViewId="0"/>
  </sheetViews>
  <sheetFormatPr defaultColWidth="8.77734375" defaultRowHeight="15" customHeight="1" x14ac:dyDescent="0.2"/>
  <cols>
    <col min="1" max="4" width="15" style="2" customWidth="1"/>
    <col min="5" max="6" width="13.109375" style="2" customWidth="1"/>
    <col min="7" max="16384" width="8.77734375" style="2"/>
  </cols>
  <sheetData>
    <row r="1" spans="1:6" s="227" customFormat="1" ht="15" customHeight="1" x14ac:dyDescent="0.2">
      <c r="A1" s="224" t="s">
        <v>225</v>
      </c>
    </row>
    <row r="2" spans="1:6" s="227" customFormat="1" ht="15" customHeight="1" x14ac:dyDescent="0.2"/>
    <row r="3" spans="1:6" ht="15" customHeight="1" x14ac:dyDescent="0.2">
      <c r="A3" s="1" t="s">
        <v>0</v>
      </c>
    </row>
    <row r="5" spans="1:6" ht="15" customHeight="1" x14ac:dyDescent="0.2">
      <c r="A5" s="3" t="s">
        <v>1</v>
      </c>
      <c r="B5" s="3" t="s">
        <v>2</v>
      </c>
      <c r="C5" s="4" t="s">
        <v>3</v>
      </c>
      <c r="D5" s="4" t="s">
        <v>4</v>
      </c>
      <c r="E5" s="4" t="s">
        <v>5</v>
      </c>
      <c r="F5" s="5" t="s">
        <v>6</v>
      </c>
    </row>
    <row r="6" spans="1:6" ht="15" customHeight="1" x14ac:dyDescent="0.2">
      <c r="A6" s="6" t="s">
        <v>7</v>
      </c>
      <c r="B6" s="7">
        <v>1</v>
      </c>
      <c r="C6" s="7">
        <v>22</v>
      </c>
      <c r="D6" s="7">
        <v>192</v>
      </c>
      <c r="E6" s="7">
        <v>210</v>
      </c>
      <c r="F6" s="7">
        <v>50</v>
      </c>
    </row>
    <row r="7" spans="1:6" ht="15" customHeight="1" x14ac:dyDescent="0.2">
      <c r="A7" s="6">
        <v>4</v>
      </c>
      <c r="B7" s="8">
        <v>1</v>
      </c>
      <c r="C7" s="7">
        <v>22</v>
      </c>
      <c r="D7" s="7">
        <v>172</v>
      </c>
      <c r="E7" s="7">
        <v>218</v>
      </c>
      <c r="F7" s="7">
        <v>50</v>
      </c>
    </row>
    <row r="8" spans="1:6" ht="15" customHeight="1" x14ac:dyDescent="0.2">
      <c r="A8" s="6">
        <v>5</v>
      </c>
      <c r="B8" s="8">
        <v>1</v>
      </c>
      <c r="C8" s="7">
        <v>22</v>
      </c>
      <c r="D8" s="7">
        <v>192</v>
      </c>
      <c r="E8" s="7">
        <v>218</v>
      </c>
      <c r="F8" s="7">
        <v>50</v>
      </c>
    </row>
    <row r="9" spans="1:6" ht="15" customHeight="1" x14ac:dyDescent="0.2">
      <c r="A9" s="9"/>
      <c r="B9" s="9"/>
      <c r="C9" s="9"/>
      <c r="D9" s="9"/>
      <c r="E9" s="9"/>
      <c r="F9" s="10" t="s">
        <v>8</v>
      </c>
    </row>
  </sheetData>
  <phoneticPr fontId="2"/>
  <hyperlinks>
    <hyperlink ref="A1" location="目次!A1" display="目次へもどる" xr:uid="{7F86A9B6-094A-4FBB-8D67-18E1DCDE7E2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42607-4516-48E2-A5D6-694DA34F49A9}">
  <sheetPr codeName="Sheet7"/>
  <dimension ref="A1:C9"/>
  <sheetViews>
    <sheetView zoomScale="110" zoomScaleNormal="110" workbookViewId="0"/>
  </sheetViews>
  <sheetFormatPr defaultColWidth="8.6640625" defaultRowHeight="15" customHeight="1" x14ac:dyDescent="0.2"/>
  <cols>
    <col min="1" max="1" width="15" style="12" customWidth="1"/>
    <col min="2" max="3" width="35.6640625" style="12" customWidth="1"/>
    <col min="4" max="16384" width="8.6640625" style="12"/>
  </cols>
  <sheetData>
    <row r="1" spans="1:3" ht="15" customHeight="1" x14ac:dyDescent="0.2">
      <c r="A1" s="228" t="s">
        <v>225</v>
      </c>
    </row>
    <row r="3" spans="1:3" ht="15" customHeight="1" x14ac:dyDescent="0.2">
      <c r="A3" s="11" t="s">
        <v>9</v>
      </c>
    </row>
    <row r="4" spans="1:3" ht="15" customHeight="1" x14ac:dyDescent="0.2">
      <c r="A4" s="13"/>
    </row>
    <row r="5" spans="1:3" ht="15" customHeight="1" x14ac:dyDescent="0.2">
      <c r="A5" s="14" t="s">
        <v>10</v>
      </c>
      <c r="B5" s="15" t="s">
        <v>11</v>
      </c>
      <c r="C5" s="16" t="s">
        <v>12</v>
      </c>
    </row>
    <row r="6" spans="1:3" ht="15" customHeight="1" x14ac:dyDescent="0.2">
      <c r="A6" s="17" t="s">
        <v>13</v>
      </c>
      <c r="B6" s="18">
        <v>111143</v>
      </c>
      <c r="C6" s="18">
        <v>53331</v>
      </c>
    </row>
    <row r="7" spans="1:3" ht="15" customHeight="1" x14ac:dyDescent="0.2">
      <c r="A7" s="17" t="s">
        <v>14</v>
      </c>
      <c r="B7" s="19">
        <v>111150</v>
      </c>
      <c r="C7" s="20">
        <v>53491</v>
      </c>
    </row>
    <row r="8" spans="1:3" ht="15" customHeight="1" x14ac:dyDescent="0.2">
      <c r="A8" s="21">
        <v>5</v>
      </c>
      <c r="B8" s="22">
        <v>109708</v>
      </c>
      <c r="C8" s="23">
        <v>53399</v>
      </c>
    </row>
    <row r="9" spans="1:3" ht="15" customHeight="1" x14ac:dyDescent="0.2">
      <c r="C9" s="24" t="s">
        <v>15</v>
      </c>
    </row>
  </sheetData>
  <phoneticPr fontId="2"/>
  <hyperlinks>
    <hyperlink ref="A1" location="目次!A1" display="目次へもどる" xr:uid="{F7D64C0E-CDDA-48F2-8D51-3DA6F1ECCF56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目次</vt:lpstr>
      <vt:lpstr>5-1</vt:lpstr>
      <vt:lpstr>5-2</vt:lpstr>
      <vt:lpstr>5-3</vt:lpstr>
      <vt:lpstr>5-4</vt:lpstr>
      <vt:lpstr>5-5</vt:lpstr>
      <vt:lpstr>5-6</vt:lpstr>
      <vt:lpstr>5-7</vt:lpstr>
      <vt:lpstr>'5-1'!Print_Area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00083016</cp:lastModifiedBy>
  <dcterms:created xsi:type="dcterms:W3CDTF">2016-11-22T04:29:59Z</dcterms:created>
  <dcterms:modified xsi:type="dcterms:W3CDTF">2025-04-14T02:49:31Z</dcterms:modified>
</cp:coreProperties>
</file>